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ZETTEPA\Work Folders\Documents\Konfliktmineraler\"/>
    </mc:Choice>
  </mc:AlternateContent>
  <workbookProtection workbookAlgorithmName="SHA-512" workbookHashValue="0x5uFPcrb8s73dYP3YKvANKqm2AnGP6Kd9bK7HSuZeQZw5x1rNqHZkfUZZoqLZBqeZrVP4QbekLPWfZ2Tb8gPg==" workbookSaltValue="hAkqLxSCkaHf1J3qTL/zTw==" workbookSpinCount="100000" lockStructure="1"/>
  <bookViews>
    <workbookView xWindow="0" yWindow="0" windowWidth="28800" windowHeight="1350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L59" i="6" l="1"/>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G55" i="4"/>
  <c r="G37"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5" i="6" l="1"/>
  <c r="C15" i="6"/>
  <c r="C10" i="6"/>
  <c r="C13" i="6"/>
  <c r="C11" i="6"/>
  <c r="C9" i="6"/>
  <c r="C8" i="6"/>
  <c r="C7"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authors>
    <author>Connors, Jared M</author>
  </authors>
  <commentList>
    <comment ref="J129"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<sst xmlns="http://schemas.openxmlformats.org/spreadsheetml/2006/main" count="17129" uniqueCount="14076">
  <si>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</si>
  <si>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</si>
  <si>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</si>
  <si>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</si>
  <si>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</si>
  <si>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</si>
  <si>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</si>
  <si>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</si>
  <si>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</si>
  <si>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</si>
  <si>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</si>
  <si>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</si>
  <si>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</si>
  <si>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</si>
  <si>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</si>
  <si>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</si>
  <si>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</si>
  <si>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</si>
  <si>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</si>
  <si>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</si>
  <si>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</si>
  <si>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</si>
  <si>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</si>
  <si>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</si>
  <si>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</si>
  <si>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</si>
  <si>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</si>
  <si>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</si>
  <si>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</si>
  <si>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</si>
  <si>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</si>
  <si>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</si>
  <si>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</si>
  <si>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</si>
  <si>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</si>
  <si>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</si>
  <si>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</si>
  <si>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</si>
  <si>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</si>
  <si>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</si>
  <si>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</si>
  <si>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</si>
  <si>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</si>
  <si>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</si>
  <si>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</si>
  <si>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</si>
  <si>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</si>
  <si>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</si>
  <si>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</si>
  <si>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</si>
  <si>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</si>
  <si>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</si>
  <si>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</si>
  <si>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</si>
  <si>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</si>
  <si>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</si>
  <si>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</si>
  <si>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</si>
  <si>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</si>
  <si>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</si>
  <si>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</si>
  <si>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</si>
  <si>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</si>
  <si>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</si>
  <si>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</si>
  <si>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</si>
  <si>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</si>
  <si>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</si>
  <si>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</si>
  <si>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</si>
  <si>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</si>
  <si>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</si>
  <si>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</si>
  <si>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</si>
  <si>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</si>
  <si>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</si>
  <si>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</si>
  <si>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</si>
  <si>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</si>
  <si>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</si>
  <si>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</si>
  <si>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</si>
  <si>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</si>
  <si>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</si>
  <si>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</si>
  <si>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</si>
  <si>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</si>
  <si>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</si>
  <si>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</si>
  <si>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</si>
  <si>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</si>
  <si>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</si>
  <si>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</si>
  <si>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</si>
  <si>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</si>
  <si>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</si>
  <si>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</si>
  <si>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</si>
  <si>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</si>
  <si>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</si>
  <si>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</si>
  <si>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</si>
  <si>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</si>
  <si>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</si>
  <si>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</si>
  <si>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</si>
  <si>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</si>
  <si>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</si>
  <si>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</si>
  <si>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</si>
  <si>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</si>
  <si>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</si>
  <si>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</si>
  <si>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</si>
  <si>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</si>
  <si>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</si>
  <si>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</si>
  <si>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</si>
  <si>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</si>
  <si>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</si>
  <si>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</si>
  <si>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</si>
  <si>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</si>
  <si>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</si>
  <si>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</si>
  <si>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</si>
  <si>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</si>
  <si>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</si>
  <si>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</si>
  <si>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</si>
  <si>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</si>
  <si>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</si>
  <si>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</si>
  <si>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</si>
  <si>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</si>
  <si>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</si>
  <si>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</si>
  <si>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</si>
  <si>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</si>
  <si>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</si>
  <si>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</si>
  <si>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</si>
  <si>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</si>
  <si>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</si>
  <si>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</si>
  <si>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</si>
  <si>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</si>
  <si>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</si>
  <si>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</si>
  <si>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</si>
  <si>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</si>
  <si>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</si>
  <si>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</si>
  <si>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</si>
  <si>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</si>
  <si>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</si>
  <si>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</si>
  <si>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</si>
  <si>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</si>
  <si>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</si>
  <si>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</si>
  <si>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</si>
  <si>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</si>
  <si>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</si>
  <si>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</si>
  <si>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</si>
  <si>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</si>
  <si>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</si>
  <si>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</si>
  <si>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</si>
  <si>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</si>
  <si>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</si>
  <si>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</si>
  <si>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</si>
  <si>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</si>
  <si>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</si>
  <si>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</si>
  <si>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</si>
  <si>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</si>
  <si>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</si>
  <si>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</si>
  <si>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</si>
  <si>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</si>
  <si>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</si>
  <si>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</si>
  <si>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</si>
  <si>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</si>
  <si>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</si>
  <si>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</si>
  <si>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</si>
  <si>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</si>
  <si>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</si>
  <si>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</si>
  <si>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</si>
  <si>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</si>
  <si>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</si>
  <si>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</si>
  <si>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</si>
  <si>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</si>
  <si>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</si>
  <si>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</si>
  <si>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</si>
  <si>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</si>
  <si>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</si>
  <si>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</si>
  <si>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</si>
  <si>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</si>
  <si>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</si>
  <si>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</si>
  <si>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</si>
  <si>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</si>
  <si>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</si>
  <si>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</si>
  <si>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</si>
  <si>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</si>
  <si>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</si>
  <si>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</si>
  <si>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</si>
  <si>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</si>
  <si>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</si>
  <si>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</si>
  <si>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</si>
  <si>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</si>
  <si>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</si>
  <si>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</si>
  <si>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</si>
  <si>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</si>
  <si>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</si>
  <si>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</si>
  <si>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</si>
  <si>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</si>
  <si>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</si>
  <si>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</si>
  <si>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</si>
  <si>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</si>
  <si>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</si>
  <si>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</si>
  <si>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</si>
  <si>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</si>
  <si>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</si>
  <si>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</si>
  <si>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</si>
  <si>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</si>
  <si>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</si>
  <si>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</si>
  <si>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</si>
  <si>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</si>
  <si>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</si>
  <si>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</si>
  <si>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</si>
  <si>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</si>
  <si>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</si>
  <si>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</si>
  <si>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</si>
  <si>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</si>
  <si>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</si>
  <si>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</si>
  <si>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</si>
  <si>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</si>
  <si>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</si>
  <si>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</si>
  <si>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</si>
  <si>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</si>
  <si>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</si>
  <si>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</si>
  <si>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</si>
  <si>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</si>
  <si>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</si>
  <si>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</si>
  <si>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</si>
  <si>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</si>
  <si>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</si>
  <si>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</si>
  <si>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</si>
  <si>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</si>
  <si>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</si>
  <si>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</si>
  <si>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</si>
  <si>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</si>
  <si>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</si>
  <si>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</si>
  <si>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</si>
  <si>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</si>
  <si>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</si>
  <si>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</si>
  <si>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</si>
  <si>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</si>
  <si>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</si>
  <si>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</si>
  <si>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</si>
  <si>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</si>
  <si>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</si>
  <si>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</si>
  <si>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</si>
  <si>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</si>
  <si>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</si>
  <si>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</si>
  <si>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</si>
  <si>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</si>
  <si>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</si>
  <si>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</si>
  <si>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</si>
  <si>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</si>
  <si>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</si>
  <si>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</si>
  <si>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</si>
  <si>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</si>
  <si>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</si>
  <si>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</si>
  <si>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</si>
  <si>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</si>
  <si>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</si>
  <si>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</si>
  <si>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</si>
  <si>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</si>
  <si>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</si>
  <si>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</si>
  <si>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</si>
  <si>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</si>
  <si>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</si>
  <si>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</si>
  <si>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</si>
  <si>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</si>
  <si>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</si>
  <si>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</si>
  <si>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</si>
  <si>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</si>
  <si>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</si>
  <si>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</si>
  <si>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</si>
  <si>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</si>
  <si>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</si>
  <si>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</si>
  <si>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</si>
  <si>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</si>
  <si>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</si>
  <si>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</si>
  <si>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</si>
  <si>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</si>
  <si>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</si>
  <si>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</si>
  <si>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</si>
  <si>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</si>
  <si>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</si>
  <si>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</si>
  <si>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</si>
  <si>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</si>
  <si>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</si>
  <si>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</si>
  <si>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</si>
  <si>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</si>
  <si>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</si>
  <si>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</si>
  <si>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</si>
  <si>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</si>
  <si>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</si>
  <si>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</si>
  <si>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</si>
  <si>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</si>
  <si>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</si>
  <si>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</si>
  <si>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</si>
  <si>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</si>
  <si>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</si>
  <si>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</si>
  <si>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</si>
  <si>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</si>
  <si>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</si>
  <si>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</si>
  <si>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</si>
  <si>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</si>
  <si>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</si>
  <si>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</si>
  <si>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</si>
  <si>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</si>
  <si>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</si>
  <si>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</si>
  <si>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</si>
  <si>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</si>
  <si>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</si>
  <si>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</si>
  <si>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</si>
  <si>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</si>
  <si>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</si>
  <si>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</si>
  <si>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</si>
  <si>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</si>
  <si>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</si>
  <si>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</si>
  <si>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</si>
  <si>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</si>
  <si>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</si>
  <si>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</si>
  <si>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</si>
  <si>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</si>
  <si>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</si>
  <si>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</si>
  <si>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</si>
  <si>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</si>
  <si>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</si>
  <si>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</si>
  <si>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</si>
  <si>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</si>
  <si>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</si>
  <si>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</si>
  <si>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</si>
  <si>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</si>
  <si>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</si>
  <si>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</si>
  <si>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</si>
  <si>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</si>
  <si>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</si>
  <si>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</si>
  <si>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</si>
  <si>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</si>
  <si>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</si>
  <si>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</si>
  <si>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</si>
  <si>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</si>
  <si>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</si>
  <si>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</si>
  <si>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</si>
  <si>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</si>
  <si>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</si>
  <si>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</si>
  <si>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</si>
  <si>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</si>
  <si>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</si>
  <si>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</si>
  <si>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</si>
  <si>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</si>
  <si>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</si>
  <si>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</si>
  <si>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</si>
  <si>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</si>
  <si>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</si>
  <si>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</si>
  <si>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</si>
  <si>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</si>
  <si>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</si>
  <si>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</si>
  <si>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</si>
  <si>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</si>
  <si>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</si>
  <si>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</si>
  <si>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</si>
  <si>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</si>
  <si>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</si>
  <si>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</si>
  <si>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</si>
  <si>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</si>
  <si>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</si>
  <si>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</si>
  <si>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</si>
  <si>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</si>
  <si>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</si>
  <si>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</si>
  <si>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</si>
  <si>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</si>
  <si>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</si>
  <si>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</si>
  <si>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</si>
  <si>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</si>
  <si>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</si>
  <si>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</si>
  <si>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</si>
  <si>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</si>
  <si>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</si>
  <si>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</si>
  <si>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</si>
  <si>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</si>
  <si>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</si>
  <si>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</si>
  <si>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</si>
  <si>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</si>
  <si>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</si>
  <si>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</si>
  <si>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</si>
  <si>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</si>
  <si>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</si>
  <si>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</si>
  <si>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</si>
  <si>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</si>
  <si>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</si>
  <si>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</si>
  <si>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</si>
  <si>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</si>
  <si>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</si>
  <si>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</si>
  <si>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</si>
  <si>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</si>
  <si>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</si>
  <si>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</si>
  <si>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</si>
  <si>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</si>
  <si>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</si>
  <si>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</si>
  <si>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</si>
  <si>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</si>
  <si>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</si>
  <si>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</si>
  <si>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</si>
  <si>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</si>
  <si>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</si>
  <si>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</si>
  <si>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</si>
  <si>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</si>
  <si>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</si>
  <si>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</si>
  <si>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</si>
  <si>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</si>
  <si>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</si>
  <si>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</si>
  <si>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</si>
  <si>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</si>
  <si>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</si>
  <si>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</si>
  <si>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</si>
  <si>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</si>
  <si>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</si>
  <si>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</si>
  <si>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</si>
  <si>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</si>
  <si>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</si>
  <si>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</si>
  <si>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</si>
  <si>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</si>
  <si>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</si>
  <si>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</si>
  <si>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</si>
  <si>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</si>
  <si>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</si>
  <si>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</si>
  <si>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</si>
  <si>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</si>
  <si>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</si>
  <si>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</si>
  <si>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</si>
  <si>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</si>
  <si>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</si>
  <si>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</si>
  <si>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</si>
  <si>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</si>
  <si>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</si>
  <si>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</si>
  <si>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</si>
  <si>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</si>
  <si>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</si>
  <si>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</si>
  <si>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</si>
  <si>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</si>
  <si>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</si>
  <si>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</si>
  <si>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</si>
  <si>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</si>
  <si>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</si>
  <si>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</si>
  <si>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</si>
  <si>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</si>
  <si>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</si>
  <si>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</si>
  <si>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</si>
  <si>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</si>
  <si>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</si>
  <si>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</si>
  <si>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</si>
  <si>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</si>
  <si>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</si>
  <si>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</si>
  <si>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</si>
  <si>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</si>
  <si>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</si>
  <si>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</si>
  <si>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</si>
  <si>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</si>
  <si>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</si>
  <si>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</si>
  <si>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</si>
  <si>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</si>
  <si>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</si>
  <si>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</si>
  <si>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</si>
  <si>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</si>
  <si>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</si>
  <si>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</si>
  <si>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</si>
  <si>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</si>
  <si>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</si>
  <si>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</si>
  <si>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</si>
  <si>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</si>
  <si>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</si>
  <si>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</si>
  <si>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</si>
  <si>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</si>
  <si>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</si>
  <si>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</si>
  <si>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</si>
  <si>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</si>
  <si>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</si>
  <si>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</si>
  <si>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</si>
  <si>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</si>
  <si>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</si>
  <si>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</si>
  <si>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</si>
  <si>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</si>
  <si>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</si>
  <si>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</si>
  <si>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</si>
  <si>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</si>
  <si>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</si>
  <si>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</si>
  <si>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</si>
  <si>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</si>
  <si>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</si>
  <si>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</si>
  <si>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</si>
  <si>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</si>
  <si>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</si>
  <si>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</si>
  <si>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</si>
  <si>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</si>
  <si>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</si>
  <si>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</si>
  <si>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</si>
  <si>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</si>
  <si>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</si>
  <si>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</si>
  <si>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</si>
  <si>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</si>
  <si>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</si>
  <si>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</si>
  <si>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</si>
  <si>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</si>
  <si>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</si>
  <si>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</si>
  <si>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</si>
  <si>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</si>
  <si>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</si>
  <si>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</si>
  <si>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</si>
  <si>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</si>
  <si>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</si>
  <si>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</si>
  <si>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</si>
  <si>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</si>
  <si>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</si>
  <si>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</si>
  <si>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</si>
  <si>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</si>
  <si>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</si>
  <si>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</si>
  <si>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</si>
  <si>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</si>
  <si>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</si>
  <si>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</si>
  <si>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</si>
  <si>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</si>
  <si>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</si>
  <si>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</si>
  <si>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</si>
  <si>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</si>
  <si>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</si>
  <si>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</si>
  <si>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</si>
  <si>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</si>
  <si>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</si>
  <si>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</si>
  <si>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</si>
  <si>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</si>
  <si>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</si>
  <si>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</si>
  <si>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</si>
  <si>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</si>
  <si>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</si>
  <si>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</si>
  <si>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</si>
  <si>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</si>
  <si>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</si>
  <si>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</si>
  <si>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</si>
  <si>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</si>
  <si>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</si>
  <si>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</si>
  <si>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</si>
  <si>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</si>
  <si>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</si>
  <si>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</si>
  <si>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</si>
  <si>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</si>
  <si>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</si>
  <si>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</si>
  <si>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</si>
  <si>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</si>
  <si>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</si>
  <si>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</si>
  <si>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</si>
  <si>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</si>
  <si>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</si>
  <si>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</si>
  <si>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</si>
  <si>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</si>
  <si>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</si>
  <si>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</si>
  <si>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</si>
  <si>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</si>
  <si>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</si>
  <si>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</si>
  <si>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</si>
  <si>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</si>
  <si>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</si>
  <si>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</si>
  <si>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</si>
  <si>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</si>
  <si>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</si>
  <si>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</si>
  <si>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</si>
  <si>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</si>
  <si>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</si>
  <si>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</si>
  <si>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</si>
  <si>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</si>
  <si>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</si>
  <si>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</si>
  <si>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</si>
  <si>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</si>
  <si>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</si>
  <si>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</si>
  <si>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</si>
  <si>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</si>
  <si>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</si>
  <si>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</si>
  <si>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</si>
  <si>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</si>
  <si>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</si>
  <si>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</si>
  <si>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</si>
  <si>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</si>
  <si>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</si>
  <si>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</si>
  <si>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</si>
  <si>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</si>
  <si>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</si>
  <si>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</si>
  <si>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</si>
  <si>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</si>
  <si>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</si>
  <si>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</si>
  <si>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</si>
  <si>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</si>
  <si>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</si>
  <si>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</si>
  <si>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</si>
  <si>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</si>
  <si>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</si>
  <si>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</si>
  <si>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</si>
  <si>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</si>
  <si>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</si>
  <si>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</si>
  <si>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</si>
  <si>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</si>
  <si>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</si>
  <si>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</si>
  <si>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</si>
  <si>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</si>
  <si>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</si>
  <si>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</si>
  <si>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</si>
  <si>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</si>
  <si>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</si>
  <si>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</si>
  <si>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</si>
  <si>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</si>
  <si>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</si>
  <si>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</si>
  <si>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</si>
  <si>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</si>
  <si>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</si>
  <si>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</si>
  <si>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</si>
  <si>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</si>
  <si>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</si>
  <si>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</si>
  <si>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</si>
  <si>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</si>
  <si>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</si>
  <si>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</si>
  <si>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</si>
  <si>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</si>
  <si>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</si>
  <si>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</si>
  <si>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</si>
  <si>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</si>
  <si>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</si>
  <si>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</si>
  <si>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</si>
  <si>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</si>
  <si>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</si>
  <si>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</si>
  <si>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</si>
  <si>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</si>
  <si>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</si>
  <si>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</si>
  <si>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</si>
  <si>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</si>
  <si>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</si>
  <si>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</si>
  <si>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</si>
  <si>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</si>
  <si>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</si>
  <si>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</si>
  <si>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</si>
  <si>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</si>
  <si>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</si>
  <si>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</si>
  <si>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</si>
  <si>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</si>
  <si>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</si>
  <si>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</si>
  <si>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</si>
  <si>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</si>
  <si>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</si>
  <si>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</si>
  <si>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</si>
  <si>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</si>
  <si>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</si>
  <si>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</si>
  <si>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</si>
  <si>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</si>
  <si>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</si>
  <si>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</si>
  <si>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</si>
  <si>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</si>
  <si>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</si>
  <si>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</si>
  <si>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</si>
  <si>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</si>
  <si>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</si>
  <si>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</si>
  <si>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</si>
  <si>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</si>
  <si>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</si>
  <si>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</si>
  <si>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</si>
  <si>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</si>
  <si>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</si>
  <si>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</si>
  <si>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</si>
  <si>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</si>
  <si>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</si>
  <si>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</si>
  <si>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</si>
  <si>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</si>
  <si>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</si>
  <si>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</si>
  <si>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</si>
  <si>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</si>
  <si>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</si>
  <si>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</si>
  <si>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</si>
  <si>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</si>
  <si>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</si>
  <si>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</si>
  <si>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</si>
  <si>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</si>
  <si>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</si>
  <si>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</si>
  <si>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</si>
  <si>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</si>
  <si>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</si>
  <si>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</si>
  <si>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</si>
  <si>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</si>
  <si>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</si>
  <si>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</si>
  <si>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</si>
  <si>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</si>
  <si>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</si>
  <si>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</si>
  <si>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</si>
  <si>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</si>
  <si>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</si>
  <si>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</si>
  <si>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</si>
  <si>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</si>
  <si>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</si>
  <si>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</si>
  <si>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</si>
  <si>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</si>
  <si>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</si>
  <si>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</si>
  <si>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</si>
  <si>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</si>
  <si>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</si>
  <si>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</si>
  <si>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</si>
  <si>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</si>
  <si>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</si>
  <si>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</si>
  <si>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</si>
  <si>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</si>
  <si>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</si>
  <si>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</si>
  <si>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</si>
  <si>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</si>
  <si>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</si>
  <si>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</si>
  <si>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</si>
  <si>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</si>
  <si>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</si>
  <si>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</si>
  <si>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</si>
  <si>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</si>
  <si>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</si>
  <si>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</si>
  <si>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</si>
  <si>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</si>
  <si>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</si>
  <si>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</si>
  <si>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</si>
  <si>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</si>
  <si>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</si>
  <si>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</si>
  <si>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</si>
  <si>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</si>
  <si>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</si>
  <si>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</si>
  <si>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</si>
  <si>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</si>
  <si>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</si>
  <si>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</si>
  <si>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</si>
  <si>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</si>
  <si>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</si>
  <si>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</si>
  <si>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</si>
  <si>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</si>
  <si>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</si>
  <si>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</si>
  <si>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</si>
  <si>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</si>
  <si>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</si>
  <si>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</si>
  <si>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</si>
  <si>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</si>
  <si>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</si>
  <si>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</si>
  <si>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</si>
  <si>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</si>
  <si>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</si>
  <si>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</si>
  <si>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</si>
  <si>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</si>
  <si>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</si>
  <si>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</si>
  <si>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</si>
  <si>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</si>
  <si>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</si>
  <si>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</si>
  <si>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</si>
  <si>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</si>
  <si>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</si>
  <si>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</si>
  <si>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</si>
  <si>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</si>
  <si>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</si>
  <si>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</si>
  <si>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</si>
  <si>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</si>
  <si>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</si>
  <si>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</si>
  <si>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</si>
  <si>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</si>
  <si>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</si>
  <si>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</si>
  <si>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</si>
  <si>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</si>
  <si>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</si>
  <si>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</si>
  <si>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</si>
  <si>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</si>
  <si>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</si>
  <si>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</si>
  <si>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</si>
  <si>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</si>
  <si>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</si>
  <si>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</si>
  <si>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</si>
  <si>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</si>
  <si>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</si>
  <si>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</si>
  <si>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</si>
  <si>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</si>
  <si>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</si>
  <si>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</si>
  <si>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</si>
  <si>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</si>
  <si>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</si>
  <si>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</si>
  <si>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</si>
  <si>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</si>
  <si>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</si>
  <si>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</si>
  <si>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</si>
  <si>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</si>
  <si>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</si>
  <si>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</si>
  <si>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</si>
  <si>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</si>
  <si>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</si>
  <si>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</si>
  <si>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</si>
  <si>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</si>
  <si>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</si>
  <si>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</si>
  <si>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</si>
  <si>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</si>
  <si>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</si>
  <si>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</si>
  <si>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</si>
  <si>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</si>
  <si>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</si>
  <si>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</si>
  <si>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</si>
  <si>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</si>
  <si>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</si>
  <si>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</si>
  <si>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</si>
  <si>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</si>
  <si>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</si>
  <si>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</si>
  <si>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</si>
  <si>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</si>
  <si>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</si>
  <si>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</si>
  <si>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</si>
  <si>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</si>
  <si>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</si>
  <si>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</si>
  <si>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</si>
  <si>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</si>
  <si>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</si>
  <si>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</si>
  <si>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</si>
  <si>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</si>
  <si>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</si>
  <si>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</si>
  <si>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</si>
  <si>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</si>
  <si>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</si>
  <si>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</si>
  <si>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</si>
  <si>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</si>
  <si>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</si>
  <si>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</si>
  <si>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</si>
  <si>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</si>
  <si>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</si>
  <si>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</si>
  <si>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</si>
  <si>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</si>
  <si>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</si>
  <si>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</si>
  <si>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</si>
  <si>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</si>
  <si>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</si>
  <si>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</si>
  <si>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</si>
  <si>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</si>
  <si>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</si>
  <si>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</si>
  <si>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</si>
  <si>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</si>
  <si>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</si>
  <si>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</si>
  <si>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</si>
  <si>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</si>
  <si>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</si>
  <si>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</si>
  <si>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</si>
  <si>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</si>
  <si>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</si>
  <si>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</si>
  <si>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</si>
  <si>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</si>
  <si>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</si>
  <si>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</si>
  <si>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</si>
  <si>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</si>
  <si>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</si>
  <si>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</si>
  <si>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</si>
  <si>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</si>
  <si>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</si>
  <si>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</si>
  <si>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</si>
  <si>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</si>
  <si>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</si>
  <si>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</si>
  <si>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</si>
  <si>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</si>
  <si>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</si>
  <si>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</si>
  <si>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</si>
  <si>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</si>
  <si>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</si>
  <si>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</si>
  <si>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</si>
  <si>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</si>
  <si>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</si>
  <si>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</si>
  <si>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</si>
  <si>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</si>
  <si>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</si>
  <si>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</si>
  <si>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</si>
  <si>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</si>
  <si>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</si>
  <si>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</si>
  <si>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</si>
  <si>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</si>
  <si>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</si>
  <si>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</si>
  <si>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</si>
  <si>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</si>
  <si>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</si>
  <si>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</si>
  <si>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</si>
  <si>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</si>
  <si>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</si>
  <si>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</si>
  <si>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</si>
  <si>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</si>
  <si>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</si>
  <si>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</si>
  <si>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</si>
  <si>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</si>
  <si>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</si>
  <si>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</si>
  <si>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</si>
  <si>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</si>
  <si>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</si>
  <si>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</si>
  <si>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</si>
  <si>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</si>
  <si>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</si>
  <si>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</si>
  <si>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</si>
  <si>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</si>
  <si>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</si>
  <si>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</si>
  <si>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</si>
  <si>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</si>
  <si>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</si>
  <si>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</si>
  <si>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</si>
  <si>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</si>
  <si>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</si>
  <si>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</si>
  <si>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</si>
  <si>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</si>
  <si>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</si>
  <si>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</si>
  <si>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</si>
  <si>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</si>
  <si>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</si>
  <si>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</si>
  <si>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</si>
  <si>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</si>
  <si>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</si>
  <si>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</si>
  <si>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</si>
  <si>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</si>
  <si>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</si>
  <si>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</si>
  <si>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</si>
  <si>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</si>
  <si>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</si>
  <si>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</si>
  <si>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</si>
  <si>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</si>
  <si>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</si>
  <si>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</si>
  <si>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</si>
  <si>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</si>
  <si>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</si>
  <si>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</si>
  <si>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</si>
  <si>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</si>
  <si>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</si>
  <si>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</si>
  <si>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</si>
  <si>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</si>
  <si>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</si>
  <si>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</si>
  <si>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</si>
  <si>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</si>
  <si>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</si>
  <si>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</si>
  <si>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</si>
  <si>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</si>
  <si>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</si>
  <si>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</si>
  <si>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</si>
  <si>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</si>
  <si>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</si>
  <si>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</si>
  <si>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</si>
  <si>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</si>
  <si>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</si>
  <si>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</si>
  <si>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</si>
  <si>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</si>
  <si>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</si>
  <si>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</si>
  <si>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</si>
  <si>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</si>
  <si>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</si>
  <si>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</si>
  <si>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</si>
  <si>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</si>
  <si>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</si>
  <si>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</si>
  <si>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</si>
  <si>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</si>
  <si>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</si>
  <si>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</si>
  <si>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</si>
  <si>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</si>
  <si>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</si>
  <si>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</si>
  <si>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</si>
  <si>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</si>
  <si>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</si>
  <si>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</si>
  <si>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</si>
  <si>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</si>
  <si>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</si>
  <si>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</si>
  <si>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</si>
  <si>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</si>
  <si>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</si>
  <si>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</si>
  <si>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</si>
  <si>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</si>
  <si>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</si>
  <si>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</si>
  <si>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</si>
  <si>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</si>
  <si>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</si>
  <si>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</si>
  <si>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</si>
  <si>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</si>
  <si>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</si>
  <si>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</si>
  <si>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</si>
  <si>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</si>
  <si>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</si>
  <si>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</si>
  <si>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</si>
  <si>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</si>
  <si>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</si>
  <si>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</si>
  <si>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</si>
  <si>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</si>
  <si>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</si>
  <si>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</si>
  <si>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</si>
  <si>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</si>
  <si>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</si>
  <si>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</si>
  <si>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</si>
  <si>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</si>
  <si>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</si>
  <si>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</si>
  <si>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</si>
  <si>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</si>
  <si>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</si>
  <si>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</si>
  <si>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</si>
  <si>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</si>
  <si>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</si>
  <si>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</si>
  <si>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</si>
  <si>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</si>
  <si>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</si>
  <si>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</si>
  <si>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</si>
  <si>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</si>
  <si>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</si>
  <si>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</si>
  <si>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</si>
  <si>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</si>
  <si>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</si>
  <si>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</si>
  <si>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</si>
  <si>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</si>
  <si>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</si>
  <si>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</si>
  <si>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</si>
  <si>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</si>
  <si>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</si>
  <si>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</si>
  <si>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</si>
  <si>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</si>
  <si>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</si>
  <si>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</si>
  <si>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</si>
  <si>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</si>
  <si>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</si>
  <si>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</si>
  <si>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</si>
  <si>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</si>
  <si>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</si>
  <si>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</si>
  <si>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</si>
  <si>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</si>
  <si>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</si>
  <si>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</si>
  <si>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</si>
  <si>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</si>
  <si>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</si>
  <si>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</si>
  <si>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</si>
  <si>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</si>
  <si>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</si>
  <si>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</si>
  <si>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</si>
  <si>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</si>
  <si>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</si>
  <si>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</si>
  <si>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</si>
  <si>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</si>
  <si>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</si>
  <si>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</si>
  <si>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</si>
  <si>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</si>
  <si>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</si>
  <si>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</si>
  <si>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</si>
  <si>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</si>
  <si>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</si>
  <si>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</si>
  <si>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</si>
  <si>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</si>
  <si>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</si>
  <si>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</si>
  <si>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</si>
  <si>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</si>
  <si>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</si>
  <si>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</si>
  <si>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</si>
  <si>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</si>
  <si>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</si>
  <si>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</si>
  <si>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</si>
  <si>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</si>
  <si>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</si>
  <si>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</si>
  <si>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</si>
  <si>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</si>
  <si>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</si>
  <si>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</si>
  <si>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</si>
  <si>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</si>
  <si>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</si>
  <si>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</si>
  <si>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</si>
  <si>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</si>
  <si>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</si>
  <si>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</si>
  <si>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</si>
  <si>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</si>
  <si>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</si>
  <si>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</si>
  <si>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</si>
  <si>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</si>
  <si>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</si>
  <si>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</si>
  <si>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</si>
  <si>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</si>
  <si>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</si>
  <si>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</si>
  <si>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</si>
  <si>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</si>
  <si>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</si>
  <si>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</si>
  <si>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</si>
  <si>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</si>
  <si>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</si>
  <si>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</si>
  <si>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</si>
  <si>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</si>
  <si>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</si>
  <si>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</si>
  <si>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</si>
  <si>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</si>
  <si>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</si>
  <si>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</si>
  <si>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</si>
  <si>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</si>
  <si>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</si>
  <si>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</si>
  <si>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</si>
  <si>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</si>
  <si>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</si>
  <si>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</si>
  <si>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</si>
  <si>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</si>
  <si>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</si>
  <si>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</si>
  <si>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</si>
  <si>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</si>
  <si>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</si>
  <si>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</si>
  <si>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</si>
  <si>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</si>
  <si>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</si>
  <si>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</si>
  <si>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</si>
  <si>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</si>
  <si>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</si>
  <si>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</si>
  <si>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</si>
  <si>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</si>
  <si>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</si>
  <si>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</si>
  <si>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</si>
  <si>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</si>
  <si>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</si>
  <si>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</si>
  <si>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</si>
  <si>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</si>
  <si>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</si>
  <si>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</si>
  <si>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</si>
  <si>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</si>
  <si>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</si>
  <si>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</si>
  <si>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</si>
  <si>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</si>
  <si>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</si>
  <si>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</si>
  <si>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</si>
  <si>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</si>
  <si>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</si>
  <si>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</si>
  <si>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</si>
  <si>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</si>
  <si>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</si>
  <si>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</si>
  <si>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</si>
  <si>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</si>
  <si>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</si>
  <si>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</si>
  <si>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</si>
  <si>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</si>
  <si>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</si>
  <si>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</si>
  <si>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</si>
  <si>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</si>
  <si>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</si>
  <si>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</si>
  <si>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</si>
  <si>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</si>
  <si>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</si>
  <si>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</si>
  <si>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</si>
  <si>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</si>
  <si>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</si>
  <si>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</si>
  <si>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</si>
  <si>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</si>
  <si>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</si>
  <si>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</si>
  <si>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</si>
  <si>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</si>
  <si>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</si>
  <si>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</si>
  <si>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</si>
  <si>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</si>
  <si>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</si>
  <si>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</si>
  <si>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</si>
  <si>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</si>
  <si>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</si>
  <si>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</si>
  <si>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</si>
  <si>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</si>
  <si>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</si>
  <si>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</si>
  <si>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</si>
  <si>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</si>
  <si>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</si>
  <si>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</si>
  <si>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</si>
  <si>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</si>
  <si>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</si>
  <si>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</si>
  <si>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</si>
  <si>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</si>
  <si>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</si>
  <si>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</si>
  <si>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</si>
  <si>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</si>
  <si>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</si>
  <si>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</si>
  <si>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</si>
  <si>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</si>
  <si>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</si>
  <si>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</si>
  <si>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</si>
  <si>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</si>
  <si>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</si>
  <si>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</si>
  <si>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</si>
  <si>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</si>
  <si>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</si>
  <si>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</si>
  <si>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</si>
  <si>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</si>
  <si>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</si>
  <si>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</si>
  <si>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</si>
  <si>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</si>
  <si>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</si>
  <si>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</si>
  <si>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</si>
  <si>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</si>
  <si>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</si>
  <si>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</si>
  <si>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</si>
  <si>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</si>
  <si>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</si>
  <si>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</si>
  <si>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</si>
  <si>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</si>
  <si>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</si>
  <si>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</si>
  <si>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</si>
  <si>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</si>
  <si>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</si>
  <si>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</si>
  <si>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</si>
  <si>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</si>
  <si>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</si>
  <si>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</si>
  <si>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</si>
  <si>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</si>
  <si>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</si>
  <si>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</si>
  <si>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</si>
  <si>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</si>
  <si>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</si>
  <si>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</si>
  <si>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</si>
  <si>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</si>
  <si>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</si>
  <si>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</si>
  <si>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</si>
  <si>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</si>
  <si>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</si>
  <si>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</si>
  <si>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</si>
  <si>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</si>
  <si>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</si>
  <si>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</si>
  <si>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</si>
  <si>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</si>
  <si>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</si>
  <si>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</si>
  <si>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</si>
  <si>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</si>
  <si>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</si>
  <si>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</si>
  <si>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</si>
  <si>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</si>
  <si>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</si>
  <si>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</si>
  <si>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</si>
  <si>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</si>
  <si>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</si>
  <si>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</si>
  <si>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</si>
  <si>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</si>
  <si>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</si>
  <si>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</si>
  <si>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</si>
  <si>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</si>
  <si>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</si>
  <si>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</si>
  <si>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</si>
  <si>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</si>
  <si>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</si>
  <si>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</si>
  <si>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</si>
  <si>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</si>
  <si>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</si>
  <si>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</si>
  <si>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</si>
  <si>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</si>
  <si>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</si>
  <si>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</si>
  <si>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</si>
  <si>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</si>
  <si>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</si>
  <si>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</si>
  <si>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</si>
  <si>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</si>
  <si>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</si>
  <si>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</si>
  <si>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</si>
  <si>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</si>
  <si>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</si>
  <si>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</si>
  <si>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</si>
  <si>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</si>
  <si>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</si>
  <si>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</si>
  <si>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</si>
  <si>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</si>
  <si>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</si>
  <si>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</si>
  <si>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</si>
  <si>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</si>
  <si>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</si>
  <si>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</si>
  <si>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</si>
  <si>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</si>
  <si>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</si>
  <si>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</si>
  <si>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</si>
  <si>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</si>
  <si>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</si>
  <si>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</si>
  <si>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</si>
  <si>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</si>
  <si>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</si>
  <si>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</si>
  <si>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</si>
  <si>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</si>
  <si>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</si>
  <si>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</si>
  <si>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</si>
  <si>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</si>
  <si>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</si>
  <si>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</si>
  <si>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</si>
  <si>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</si>
  <si>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</si>
  <si>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</si>
  <si>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</si>
  <si>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</si>
  <si>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</si>
  <si>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</si>
  <si>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</si>
  <si>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</si>
  <si>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</si>
  <si>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</si>
  <si>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</si>
  <si>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</si>
  <si>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</si>
  <si>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</si>
  <si>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</si>
  <si>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</si>
  <si>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</si>
  <si>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</si>
  <si>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</si>
  <si>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</si>
  <si>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</si>
  <si>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</si>
  <si>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</si>
  <si>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</si>
  <si>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</si>
  <si>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</si>
  <si>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</si>
  <si>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</si>
  <si>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</si>
  <si>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</si>
  <si>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</si>
  <si>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</si>
  <si>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</si>
  <si>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</si>
  <si>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</si>
  <si>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</si>
  <si>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</si>
  <si>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</si>
  <si>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</si>
  <si>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</si>
  <si>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</si>
  <si>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</si>
  <si>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</si>
  <si>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</si>
  <si>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</si>
  <si>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</si>
  <si>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</si>
  <si>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</si>
  <si>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</si>
  <si>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</si>
  <si>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</si>
  <si>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</si>
  <si>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</si>
  <si>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</si>
  <si>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</si>
  <si>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</si>
  <si>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</si>
  <si>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</si>
  <si>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</si>
  <si>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</si>
  <si>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</si>
  <si>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</si>
  <si>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</si>
  <si>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</si>
  <si>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</si>
  <si>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</si>
  <si>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</si>
  <si>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</si>
  <si>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</si>
  <si>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</si>
  <si>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</si>
  <si>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</si>
  <si>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</si>
  <si>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</si>
  <si>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</si>
  <si>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</si>
  <si>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</si>
  <si>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</si>
  <si>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</si>
  <si>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</si>
  <si>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</si>
  <si>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</si>
  <si>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</si>
  <si>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</si>
  <si>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</si>
  <si>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</si>
  <si>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</si>
  <si>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</si>
  <si>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</si>
  <si>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</si>
  <si>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</si>
  <si>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</si>
  <si>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</si>
  <si>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</si>
  <si>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</si>
  <si>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</si>
  <si>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</si>
  <si>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</si>
  <si>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</si>
  <si>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</si>
  <si>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</si>
  <si>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</si>
  <si>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</si>
  <si>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</si>
  <si>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</si>
  <si>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</si>
  <si>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</si>
  <si>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</si>
  <si>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</si>
  <si>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</si>
  <si>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</si>
  <si>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</si>
  <si>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</si>
  <si>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</si>
  <si>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</si>
  <si>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</si>
  <si>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</si>
  <si>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</si>
  <si>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</si>
  <si>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</si>
  <si>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</si>
  <si>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</si>
  <si>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</si>
  <si>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</si>
  <si>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</si>
  <si>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</si>
  <si>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</si>
  <si>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</si>
  <si>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</si>
  <si>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</si>
  <si>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</si>
  <si>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</si>
  <si>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</si>
  <si>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</si>
  <si>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</si>
  <si>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</si>
  <si>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</si>
  <si>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</si>
  <si>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</si>
  <si>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</si>
  <si>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</si>
  <si>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</si>
  <si>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</si>
  <si>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</si>
  <si>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</si>
  <si>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</si>
  <si>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</si>
  <si>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</si>
  <si>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</si>
  <si>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</si>
  <si>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</si>
  <si>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</si>
  <si>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</si>
  <si>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</si>
  <si>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</si>
  <si>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</si>
  <si>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</si>
  <si>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</si>
  <si>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</si>
  <si>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</si>
  <si>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</si>
  <si>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</si>
  <si>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</si>
  <si>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</si>
  <si>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</si>
  <si>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</si>
  <si>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</si>
  <si>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</si>
  <si>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</si>
  <si>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</si>
  <si>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</si>
  <si>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</si>
  <si>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</si>
  <si>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</si>
  <si>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</si>
  <si>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</si>
  <si>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</si>
  <si>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</si>
  <si>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</si>
  <si>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</si>
  <si>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</si>
  <si>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</si>
  <si>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</si>
  <si>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</si>
  <si>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</si>
  <si>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</si>
  <si>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</si>
  <si>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</si>
  <si>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</si>
  <si>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</si>
  <si>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</si>
  <si>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</si>
  <si>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</si>
  <si>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</si>
  <si>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</si>
  <si>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</si>
  <si>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</si>
  <si>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</si>
  <si>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</si>
  <si>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</si>
  <si>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</si>
  <si>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</si>
  <si>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</si>
  <si>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</si>
  <si>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</si>
  <si>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</si>
  <si>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</si>
  <si>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</si>
  <si>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</si>
  <si>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</si>
  <si>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</si>
  <si>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</si>
  <si>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</si>
  <si>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</si>
  <si>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</si>
  <si>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</si>
  <si>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</si>
  <si>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</si>
  <si>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</si>
  <si>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</si>
  <si>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</si>
  <si>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</si>
  <si>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</si>
  <si>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</si>
  <si>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</si>
  <si>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</si>
  <si>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</si>
  <si>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</si>
  <si>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</si>
  <si>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</si>
  <si>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</si>
  <si>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</si>
  <si>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</si>
  <si>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</si>
  <si>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</si>
  <si>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</si>
  <si>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</si>
  <si>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</si>
  <si>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</si>
  <si>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</si>
  <si>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</si>
  <si>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</si>
  <si>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</si>
  <si>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</si>
  <si>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</si>
  <si>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</si>
  <si>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</si>
  <si>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</si>
  <si>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</si>
  <si>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</si>
  <si>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</si>
  <si>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</si>
  <si>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</si>
  <si>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</si>
  <si>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</si>
  <si>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</si>
  <si>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</si>
  <si>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</si>
  <si>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</si>
  <si>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</si>
  <si>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</si>
  <si>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</si>
  <si>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</si>
  <si>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</si>
  <si>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</si>
  <si>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</si>
  <si>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</si>
  <si>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</si>
  <si>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</si>
  <si>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</si>
  <si>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</si>
  <si>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</si>
  <si>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</si>
  <si>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</si>
  <si>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</si>
  <si>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</si>
  <si>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</si>
  <si>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</si>
  <si>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</si>
  <si>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</si>
  <si>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</si>
  <si>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</si>
  <si>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</si>
  <si>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</si>
  <si>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</si>
  <si>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</si>
  <si>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</si>
  <si>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</si>
  <si>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</si>
  <si>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</si>
  <si>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</si>
  <si>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</si>
  <si>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</si>
  <si>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</si>
  <si>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</si>
  <si>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</si>
  <si>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</si>
  <si>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</si>
  <si>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</si>
  <si>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</si>
  <si>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</si>
  <si>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</si>
  <si>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</si>
  <si>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</si>
  <si>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</si>
  <si>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</si>
  <si>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</si>
  <si>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</si>
  <si>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</si>
  <si>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</si>
  <si>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</si>
  <si>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</si>
  <si>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</si>
  <si>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</si>
  <si>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</si>
  <si>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</si>
  <si>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</si>
  <si>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</si>
  <si>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</si>
  <si>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</si>
  <si>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</si>
  <si>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</si>
  <si>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</si>
  <si>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</si>
  <si>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</si>
  <si>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</si>
  <si>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</si>
  <si>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</si>
  <si>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</si>
  <si>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</si>
  <si>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</si>
  <si>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</si>
  <si>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</si>
  <si>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</si>
  <si>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</si>
  <si>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</si>
  <si>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</si>
  <si>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</si>
  <si>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</si>
  <si>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</si>
  <si>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</si>
  <si>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</si>
  <si>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</si>
  <si>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</si>
  <si>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</si>
  <si>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</si>
  <si>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</si>
  <si>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</si>
  <si>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</si>
  <si>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</si>
  <si>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</si>
  <si>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</si>
  <si>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</si>
  <si>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</si>
  <si>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</si>
  <si>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</si>
  <si>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</si>
  <si>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</si>
  <si>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</si>
  <si>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</si>
  <si>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</si>
  <si>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</si>
  <si>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</si>
  <si>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</si>
  <si>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</si>
  <si>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</si>
  <si>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</si>
  <si>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</si>
  <si>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</si>
  <si>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</si>
  <si>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</si>
  <si>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</si>
  <si>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</si>
  <si>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</si>
  <si>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</si>
  <si>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</si>
  <si>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</si>
  <si>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</si>
  <si>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</si>
  <si>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</si>
  <si>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</si>
  <si>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</si>
  <si>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</si>
  <si>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</si>
  <si>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</si>
  <si>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</si>
  <si>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</si>
  <si>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</si>
  <si>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</si>
  <si>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</si>
  <si>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</si>
  <si>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</si>
  <si>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</si>
  <si>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</si>
  <si>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</si>
  <si>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</si>
  <si>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</si>
  <si>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</si>
  <si>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</si>
  <si>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</si>
  <si>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</si>
  <si>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</si>
  <si>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</si>
  <si>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</si>
  <si>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</si>
  <si>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</si>
  <si>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</si>
  <si>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</si>
  <si>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</si>
  <si>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</si>
  <si>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</si>
  <si>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</si>
  <si>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</si>
  <si>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</si>
  <si>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</si>
  <si>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</si>
  <si>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</si>
  <si>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</si>
  <si>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</si>
  <si>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</si>
  <si>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</si>
  <si>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</si>
  <si>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</si>
  <si>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</si>
  <si>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</si>
  <si>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</si>
  <si>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</si>
  <si>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</si>
  <si>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</si>
  <si>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</si>
  <si>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</si>
  <si>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</si>
  <si>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</si>
  <si>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</si>
  <si>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</si>
  <si>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</si>
  <si>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</si>
  <si>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</si>
  <si>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</si>
  <si>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</si>
  <si>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</si>
  <si>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</si>
  <si>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</si>
  <si>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</si>
  <si>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</si>
  <si>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</si>
  <si>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</si>
  <si>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</si>
  <si>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</si>
  <si>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</si>
  <si>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</si>
  <si>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</si>
  <si>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</si>
  <si>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</si>
  <si>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</si>
  <si>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</si>
  <si>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</si>
  <si>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</si>
  <si>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</si>
  <si>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</si>
  <si>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</si>
  <si>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</si>
  <si>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</si>
  <si>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</si>
  <si>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</si>
  <si>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</si>
  <si>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</si>
  <si>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</si>
  <si>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</si>
  <si>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</si>
  <si>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</si>
  <si>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</si>
  <si>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</si>
  <si>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</si>
  <si>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</si>
  <si>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</si>
  <si>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</si>
  <si>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</si>
  <si>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</si>
  <si>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</si>
  <si>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</si>
  <si>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</si>
  <si>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</si>
  <si>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</si>
  <si>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</si>
  <si>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</si>
  <si>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</si>
  <si>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</si>
  <si>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</si>
  <si>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</si>
  <si>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</si>
  <si>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</si>
  <si>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</si>
  <si>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</si>
  <si>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</si>
  <si>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</si>
  <si>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</si>
  <si>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</si>
  <si>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</si>
  <si>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</si>
  <si>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</si>
  <si>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</si>
  <si>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</si>
  <si>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</si>
  <si>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</si>
  <si>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</si>
  <si>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</si>
  <si>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</si>
  <si>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</si>
  <si>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</si>
  <si>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</si>
  <si>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</si>
  <si>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</si>
  <si>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</si>
  <si>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</si>
  <si>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</si>
  <si>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</si>
  <si>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</si>
  <si>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</si>
  <si>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</si>
  <si>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</si>
  <si>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</si>
  <si>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</si>
  <si>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</si>
  <si>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</si>
  <si>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</si>
  <si>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</si>
  <si>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</si>
  <si>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</si>
  <si>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</si>
  <si>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</si>
  <si>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</si>
  <si>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</si>
  <si>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</si>
  <si>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</si>
  <si>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</si>
  <si>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</si>
  <si>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</si>
  <si>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</si>
  <si>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</si>
  <si>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</si>
  <si>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</si>
  <si>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</si>
  <si>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</si>
  <si>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</si>
  <si>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</si>
  <si>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</si>
  <si>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</si>
  <si>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</si>
  <si>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</si>
  <si>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</si>
  <si>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</si>
  <si>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</si>
  <si>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</si>
  <si>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</si>
  <si>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</si>
  <si>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</si>
  <si>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</si>
  <si>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</si>
  <si>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</si>
  <si>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</si>
  <si>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</si>
  <si>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</si>
  <si>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</si>
  <si>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</si>
  <si>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</si>
  <si>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</si>
  <si>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</si>
  <si>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</si>
  <si>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</si>
  <si>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</si>
  <si>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</si>
  <si>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</si>
  <si>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</si>
  <si>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</si>
  <si>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</si>
  <si>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</si>
  <si>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</si>
  <si>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</si>
  <si>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</si>
  <si>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</si>
  <si>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</si>
  <si>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</si>
  <si>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</si>
  <si>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</si>
  <si>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</si>
  <si>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</si>
  <si>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</si>
  <si>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</si>
  <si>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</si>
  <si>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</si>
  <si>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</si>
  <si>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</si>
  <si>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</si>
  <si>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</si>
  <si>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</si>
  <si>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</si>
  <si>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</si>
  <si>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</si>
  <si>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</si>
  <si>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</si>
  <si>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</si>
  <si>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</si>
  <si>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</si>
  <si>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</si>
  <si>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</si>
  <si>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</si>
  <si>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</si>
  <si>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</si>
  <si>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</si>
  <si>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</si>
  <si>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</si>
  <si>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</si>
  <si>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</si>
  <si>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</si>
  <si>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</si>
  <si>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</si>
  <si>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</si>
  <si>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</si>
  <si>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</si>
  <si>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</si>
  <si>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</si>
  <si>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</si>
  <si>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</si>
  <si>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</si>
  <si>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</si>
  <si>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</si>
  <si>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</si>
  <si>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</si>
  <si>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</si>
  <si>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</si>
  <si>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</si>
  <si>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</si>
  <si>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</si>
  <si>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</si>
  <si>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</si>
  <si>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</si>
  <si>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</si>
  <si>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</si>
  <si>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</si>
  <si>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</si>
  <si>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</si>
  <si>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</si>
  <si>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</si>
  <si>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</si>
  <si>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</si>
  <si>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</si>
  <si>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</si>
  <si>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</si>
  <si>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</si>
  <si>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</si>
  <si>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</si>
  <si>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</si>
  <si>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</si>
  <si>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</si>
  <si>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</si>
  <si>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</si>
  <si>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</si>
  <si>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</si>
  <si>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</si>
  <si>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</si>
  <si>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</si>
  <si>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</si>
  <si>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</si>
  <si>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</si>
  <si>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</si>
  <si>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</si>
  <si>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</si>
  <si>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</si>
  <si>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</si>
  <si>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</si>
  <si>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</si>
  <si>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</si>
  <si>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</si>
  <si>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</si>
  <si>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</si>
  <si>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</si>
  <si>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</si>
  <si>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</si>
  <si>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</si>
  <si>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</si>
  <si>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</si>
  <si>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</si>
  <si>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</si>
  <si>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</si>
  <si>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</si>
  <si>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</si>
  <si>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</si>
  <si>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</si>
  <si>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</si>
  <si>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</si>
  <si>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</si>
  <si>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</si>
  <si>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</si>
  <si>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</si>
  <si>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</si>
  <si>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</si>
  <si>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</si>
  <si>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</si>
  <si>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</si>
  <si>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</si>
  <si>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</si>
  <si>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</si>
  <si>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</si>
  <si>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</si>
  <si>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</si>
  <si>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</si>
  <si>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</si>
  <si>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</si>
  <si>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</si>
  <si>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</si>
  <si>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</si>
  <si>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</si>
  <si>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</si>
  <si>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</si>
  <si>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</si>
  <si>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</si>
  <si>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</si>
  <si>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</si>
  <si>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</si>
  <si>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</si>
  <si>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</si>
  <si>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</si>
  <si>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</si>
  <si>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</si>
  <si>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</si>
  <si>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</si>
  <si>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</si>
  <si>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</si>
  <si>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</si>
  <si>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</si>
  <si>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</si>
  <si>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</si>
  <si>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</si>
  <si>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</si>
  <si>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</si>
  <si>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</si>
  <si>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</si>
  <si>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</si>
  <si>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</si>
  <si>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</si>
  <si>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</si>
  <si>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</si>
  <si>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</si>
  <si>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</si>
  <si>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</si>
  <si>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</si>
  <si>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</si>
  <si>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</si>
  <si>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</si>
  <si>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</si>
  <si>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</si>
  <si>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</si>
  <si>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</si>
  <si>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</si>
  <si>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</si>
  <si>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</si>
  <si>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</si>
  <si>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</si>
  <si>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</si>
  <si>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</si>
  <si>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</si>
  <si>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</si>
  <si>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</si>
  <si>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</si>
  <si>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</si>
  <si>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</si>
  <si>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</si>
  <si>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</si>
  <si>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</si>
  <si>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</si>
  <si>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</si>
  <si>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</si>
  <si>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</si>
  <si>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</si>
  <si>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</si>
  <si>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</si>
  <si>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</si>
  <si>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</si>
  <si>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</si>
  <si>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</si>
  <si>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</si>
  <si>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</si>
  <si>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</si>
  <si>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</si>
  <si>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</si>
  <si>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</si>
  <si>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</si>
  <si>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</si>
  <si>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</si>
  <si>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</si>
  <si>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</si>
  <si>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</si>
  <si>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</si>
  <si>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</si>
  <si>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</si>
  <si>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</si>
  <si>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</si>
  <si>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</si>
  <si>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</si>
  <si>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</si>
  <si>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</si>
  <si>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</si>
  <si>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</si>
  <si>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</si>
  <si>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</si>
  <si>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</si>
  <si>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</si>
  <si>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</si>
  <si>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</si>
  <si>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</si>
  <si>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</si>
  <si>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</si>
  <si>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</si>
  <si>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</si>
  <si>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</si>
  <si>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</si>
  <si>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</si>
  <si>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</si>
  <si>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</si>
  <si>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</si>
  <si>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</si>
  <si>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</si>
  <si>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</si>
  <si>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</si>
  <si>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</si>
  <si>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</si>
  <si>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</si>
  <si>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</si>
  <si>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</si>
  <si>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</si>
  <si>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</si>
  <si>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</si>
  <si>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</si>
  <si>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</si>
  <si>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</si>
  <si>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</si>
  <si>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</si>
  <si>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</si>
  <si>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</si>
  <si>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</si>
  <si>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</si>
  <si>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</si>
  <si>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</si>
  <si>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</si>
  <si>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</si>
  <si>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</si>
  <si>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</si>
  <si>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</si>
  <si>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</si>
  <si>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</si>
  <si>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</si>
  <si>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</si>
  <si>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</si>
  <si>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</si>
  <si>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</si>
  <si>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</si>
  <si>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</si>
  <si>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</si>
  <si>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</si>
  <si>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</si>
  <si>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</si>
  <si>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</si>
  <si>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</si>
  <si>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</si>
  <si>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</si>
  <si>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</si>
  <si>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</si>
  <si>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</si>
  <si>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</si>
  <si>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</si>
  <si>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</si>
  <si>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</si>
  <si>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</si>
  <si>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</si>
  <si>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</si>
  <si>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</si>
  <si>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</si>
  <si>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</si>
  <si>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</si>
  <si>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</si>
  <si>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</si>
  <si>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</si>
  <si>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</si>
  <si>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</si>
  <si>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</si>
  <si>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</si>
  <si>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</si>
  <si>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</si>
  <si>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</si>
  <si>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</si>
  <si>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</si>
  <si>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</si>
  <si>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</si>
  <si>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</si>
  <si>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</si>
  <si>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</si>
  <si>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</si>
  <si>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</si>
  <si>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</si>
  <si>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</si>
  <si>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</si>
  <si>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</si>
  <si>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</si>
  <si>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</si>
  <si>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</si>
  <si>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</si>
  <si>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</si>
  <si>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</si>
  <si>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</si>
  <si>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</si>
  <si>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</si>
  <si>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</si>
  <si>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</si>
  <si>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</si>
  <si>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</si>
  <si>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</si>
  <si>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</si>
  <si>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</si>
  <si>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</si>
  <si>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</si>
  <si>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</si>
  <si>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</si>
  <si>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</si>
  <si>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</si>
  <si>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</si>
  <si>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</si>
  <si>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</si>
  <si>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</si>
  <si>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</si>
  <si>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</si>
  <si>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</si>
  <si>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</si>
  <si>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</si>
  <si>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</si>
  <si>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</si>
  <si>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</si>
  <si>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</si>
  <si>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</si>
  <si>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</si>
  <si>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</si>
  <si>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</si>
  <si>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</si>
  <si>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</si>
  <si>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</si>
  <si>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</si>
  <si>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</si>
  <si>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</si>
  <si>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</si>
  <si>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</si>
  <si>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</si>
  <si>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</si>
  <si>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</si>
  <si>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</si>
  <si>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</si>
  <si>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</si>
  <si>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</si>
  <si>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</si>
  <si>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</si>
  <si>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</si>
  <si>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</si>
  <si>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</si>
  <si>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</si>
  <si>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</si>
  <si>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</si>
  <si>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</si>
  <si>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</si>
  <si>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</si>
  <si>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</si>
  <si>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</si>
  <si>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</si>
  <si>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</si>
  <si>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</si>
  <si>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</si>
  <si>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</si>
  <si>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</si>
  <si>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</si>
  <si>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</si>
  <si>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</si>
  <si>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</si>
  <si>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</si>
  <si>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</si>
  <si>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</si>
  <si>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</si>
  <si>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</si>
  <si>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</si>
  <si>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</si>
  <si>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</si>
  <si>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</si>
  <si>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</si>
  <si>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</si>
  <si>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</si>
  <si>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</si>
  <si>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</si>
  <si>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</si>
  <si>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</si>
  <si>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</si>
  <si>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</si>
  <si>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</si>
  <si>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</si>
  <si>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</si>
  <si>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</si>
  <si>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</si>
  <si>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</si>
  <si>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</si>
  <si>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</si>
  <si>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</si>
  <si>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</si>
  <si>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</si>
  <si>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</si>
  <si>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</si>
  <si>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</si>
  <si>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</si>
  <si>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</si>
  <si>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</si>
  <si>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</si>
  <si>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</si>
  <si>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</si>
  <si>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</si>
  <si>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</si>
  <si>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</si>
  <si>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</si>
  <si>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</si>
  <si>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</si>
  <si>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</si>
  <si>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</si>
  <si>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</si>
  <si>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</si>
  <si>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</si>
  <si>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</si>
  <si>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</si>
  <si>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</si>
  <si>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</si>
  <si>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</si>
  <si>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</si>
  <si>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</si>
  <si>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</si>
  <si>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</si>
  <si>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</si>
  <si>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</si>
  <si>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</si>
  <si>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</si>
  <si>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</si>
  <si>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</si>
  <si>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</si>
  <si>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</si>
  <si>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</si>
  <si>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</si>
  <si>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</si>
  <si>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</si>
  <si>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</si>
  <si>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</si>
  <si>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</si>
  <si>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</si>
  <si>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</si>
  <si>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</si>
  <si>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</si>
  <si>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</si>
  <si>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</si>
  <si>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</si>
  <si>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</si>
  <si>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</si>
  <si>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</si>
  <si>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</si>
  <si>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</si>
  <si>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</si>
  <si>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</si>
  <si>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</si>
  <si>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</si>
  <si>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</si>
  <si>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</si>
  <si>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</si>
  <si>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</si>
  <si>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</si>
  <si>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</si>
  <si>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</si>
  <si>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</si>
  <si>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</si>
  <si>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</si>
  <si>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</si>
  <si>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</si>
  <si>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</si>
  <si>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</si>
  <si>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</si>
  <si>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</si>
  <si>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</si>
  <si>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</si>
  <si>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</si>
  <si>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</si>
  <si>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</si>
  <si>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</si>
  <si>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</si>
  <si>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</si>
  <si>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</si>
  <si>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</si>
  <si>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</si>
  <si>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</si>
  <si>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</si>
  <si>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</si>
  <si>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</si>
  <si>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</si>
  <si>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</si>
  <si>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</si>
  <si>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</si>
  <si>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</si>
  <si>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</si>
  <si>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</si>
  <si>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</si>
  <si>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</si>
  <si>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</si>
  <si>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</si>
  <si>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</si>
  <si>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</si>
  <si>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</si>
  <si>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</si>
  <si>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</si>
  <si>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</si>
  <si>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</si>
  <si>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</si>
  <si>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</si>
  <si>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</si>
  <si>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</si>
  <si>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</si>
  <si>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</si>
  <si>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</si>
  <si>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</si>
  <si>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</si>
  <si>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</si>
  <si>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</si>
  <si>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</si>
  <si>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</si>
  <si>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</si>
  <si>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</si>
  <si>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</si>
  <si>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</si>
  <si>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</si>
  <si>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</si>
  <si>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</si>
  <si>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</si>
  <si>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</si>
  <si>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</si>
  <si>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</si>
  <si>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</si>
  <si>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</si>
  <si>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</si>
  <si>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</si>
  <si>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</si>
  <si>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</si>
  <si>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</si>
  <si>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</si>
  <si>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</si>
  <si>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</si>
  <si>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</si>
  <si>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</si>
  <si>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</si>
  <si>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</si>
  <si>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</si>
  <si>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</si>
  <si>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</si>
  <si>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</si>
  <si>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</si>
  <si>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</si>
  <si>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</si>
  <si>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</si>
  <si>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</si>
  <si>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</si>
  <si>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</si>
  <si>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</si>
  <si>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</si>
  <si>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</si>
  <si>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</si>
  <si>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</si>
  <si>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</si>
  <si>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</si>
  <si>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</si>
  <si>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</si>
  <si>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</si>
  <si>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</si>
  <si>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</si>
  <si>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</si>
  <si>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</si>
  <si>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</si>
  <si>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</si>
  <si>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</si>
  <si>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</si>
  <si>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</si>
  <si>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</si>
  <si>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</si>
  <si>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</si>
  <si>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</si>
  <si>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</si>
  <si>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</si>
  <si>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</si>
  <si>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</si>
  <si>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</si>
  <si>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</si>
  <si>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</si>
  <si>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</si>
  <si>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</si>
  <si>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</si>
  <si>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</si>
  <si>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</si>
  <si>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</si>
  <si>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</si>
  <si>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</si>
  <si>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</si>
  <si>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</si>
  <si>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</si>
  <si>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</si>
  <si>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</si>
  <si>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</si>
  <si>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</si>
  <si>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</si>
  <si>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</si>
  <si>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</si>
  <si>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</si>
  <si>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</si>
  <si>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</si>
  <si>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</si>
  <si>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</si>
  <si>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</si>
  <si>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</si>
  <si>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</si>
  <si>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</si>
  <si>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</si>
  <si>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</si>
  <si>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</si>
  <si>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</si>
  <si>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</si>
  <si>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</si>
  <si>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</si>
  <si>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</si>
  <si>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</si>
  <si>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</si>
  <si>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</si>
  <si>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</si>
  <si>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</si>
  <si>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</si>
  <si>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</si>
  <si>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</si>
  <si>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</si>
  <si>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</si>
  <si>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</si>
  <si>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</si>
  <si>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</si>
  <si>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</si>
  <si>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</si>
  <si>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</si>
  <si>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</si>
  <si>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</si>
  <si>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</si>
  <si>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</si>
  <si>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</si>
  <si>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</si>
  <si>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</si>
  <si>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</si>
  <si>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</si>
  <si>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</si>
  <si>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</si>
  <si>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</si>
  <si>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</si>
  <si>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</si>
  <si>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</si>
  <si>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</si>
  <si>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</si>
  <si>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</si>
  <si>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</si>
  <si>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</si>
  <si>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</si>
  <si>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</si>
  <si>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</si>
  <si>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</si>
  <si>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</si>
  <si>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</si>
  <si>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</si>
  <si>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</si>
  <si>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</si>
  <si>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</si>
  <si>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</si>
  <si>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</si>
  <si>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</si>
  <si>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</si>
  <si>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</si>
  <si>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</si>
  <si>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</si>
  <si>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</si>
  <si>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</si>
  <si>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</si>
  <si>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</si>
  <si>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</si>
  <si>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</si>
  <si>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</si>
  <si>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</si>
  <si>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</si>
  <si>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</si>
  <si>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</si>
  <si>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</si>
  <si>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</si>
  <si>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</si>
  <si>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</si>
  <si>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</si>
  <si>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</si>
  <si>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</si>
  <si>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</si>
  <si>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</si>
  <si>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</si>
  <si>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</si>
  <si>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</si>
  <si>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</si>
  <si>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</si>
  <si>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</si>
  <si>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</si>
  <si>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</si>
  <si>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</si>
  <si>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</si>
  <si>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</si>
  <si>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</si>
  <si>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</si>
  <si>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</si>
  <si>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</si>
  <si>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</si>
  <si>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</si>
  <si>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</si>
  <si>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</si>
  <si>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</si>
  <si>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</si>
  <si>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</si>
  <si>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</si>
  <si>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</si>
  <si>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</si>
  <si>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</si>
  <si>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</si>
  <si>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</si>
  <si>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</si>
  <si>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</si>
  <si>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</si>
  <si>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</si>
  <si>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</si>
  <si>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</si>
  <si>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</si>
  <si>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</si>
  <si>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</si>
  <si>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</si>
  <si>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</si>
  <si>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</si>
  <si>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</si>
  <si>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</si>
  <si>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</si>
  <si>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</si>
  <si>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</si>
  <si>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</si>
  <si>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</si>
  <si>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</si>
  <si>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</si>
  <si>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</si>
  <si>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</si>
  <si>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</si>
  <si>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</si>
  <si>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</si>
  <si>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</si>
  <si>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</si>
  <si>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</si>
  <si>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</si>
  <si>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</si>
  <si>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</si>
  <si>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</si>
  <si>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</si>
  <si>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</si>
  <si>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</si>
  <si>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</si>
  <si>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</si>
  <si>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</si>
  <si>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</si>
  <si>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</si>
  <si>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</si>
  <si>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</si>
  <si>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</si>
  <si>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</si>
  <si>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</si>
  <si>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</si>
  <si>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</si>
  <si>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</si>
  <si>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</si>
  <si>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</si>
  <si>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</si>
  <si>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</si>
  <si>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</si>
  <si>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</si>
  <si>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</si>
  <si>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</si>
  <si>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</si>
  <si>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</si>
  <si>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</si>
  <si>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</si>
  <si>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</si>
  <si>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</si>
  <si>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</si>
  <si>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</si>
  <si>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</si>
  <si>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</si>
  <si>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</si>
  <si>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</si>
  <si>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</si>
  <si>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</si>
  <si>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</si>
  <si>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</si>
  <si>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</si>
  <si>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</si>
  <si>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</si>
  <si>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</si>
  <si>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</si>
  <si>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</si>
  <si>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</si>
  <si>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</si>
  <si>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</si>
  <si>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</si>
  <si>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</si>
  <si>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</si>
  <si>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</si>
  <si>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</si>
  <si>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</si>
  <si>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</si>
  <si>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</si>
  <si>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</si>
  <si>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</si>
  <si>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</si>
  <si>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</si>
  <si>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</si>
  <si>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</si>
  <si>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</si>
  <si>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</si>
  <si>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</si>
  <si>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</si>
  <si>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</si>
  <si>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</si>
  <si>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</si>
  <si>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</si>
  <si>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</si>
  <si>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</si>
  <si>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</si>
  <si>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</si>
  <si>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</si>
  <si>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</si>
  <si>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</si>
  <si>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</si>
  <si>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</si>
  <si>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</si>
  <si>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</si>
  <si>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</si>
  <si>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</si>
  <si>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</si>
  <si>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</si>
  <si>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</si>
  <si>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</si>
  <si>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</si>
  <si>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</si>
  <si>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</si>
  <si>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</si>
  <si>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</si>
  <si>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</si>
  <si>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</si>
  <si>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</si>
  <si>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</si>
  <si>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</si>
  <si>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</si>
  <si>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</si>
  <si>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</si>
  <si>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</si>
  <si>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</si>
  <si>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</si>
  <si>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</si>
  <si>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</si>
  <si>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</si>
  <si>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</si>
  <si>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</si>
  <si>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</si>
  <si>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</si>
  <si>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</si>
  <si>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</si>
  <si>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</si>
  <si>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</si>
  <si>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</si>
  <si>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</si>
  <si>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</si>
  <si>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</si>
  <si>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</si>
  <si>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</si>
  <si>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</si>
  <si>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</si>
  <si>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</si>
  <si>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</si>
  <si>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</si>
  <si>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</si>
  <si>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</si>
  <si>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</si>
  <si>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</si>
  <si>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</si>
  <si>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</si>
  <si>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</si>
  <si>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</si>
  <si>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</si>
  <si>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</si>
  <si>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</si>
  <si>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</si>
  <si>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</si>
  <si>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</si>
  <si>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</si>
  <si>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</si>
  <si>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</si>
  <si>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</si>
  <si>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</si>
  <si>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</si>
  <si>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</si>
  <si>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</si>
  <si>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</si>
  <si>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</si>
  <si>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</si>
  <si>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</si>
  <si>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</si>
  <si>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</si>
  <si>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</si>
  <si>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</si>
  <si>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</si>
  <si>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</si>
  <si>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</si>
  <si>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</si>
  <si>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</si>
  <si>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</si>
  <si>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</si>
  <si>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</si>
  <si>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</si>
  <si>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</si>
  <si>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</si>
  <si>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</si>
  <si>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</si>
  <si>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</si>
  <si>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</si>
  <si>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</si>
  <si>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</si>
  <si>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</si>
  <si>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</si>
  <si>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</si>
  <si>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</si>
  <si>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</si>
  <si>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</si>
  <si>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</si>
  <si>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</si>
  <si>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</si>
  <si>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</si>
  <si>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</si>
  <si>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</si>
  <si>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</si>
  <si>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</si>
  <si>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</si>
  <si>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</si>
  <si>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</si>
  <si>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</si>
  <si>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</si>
  <si>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</si>
  <si>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</si>
  <si>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</si>
  <si>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</si>
  <si>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</si>
  <si>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</si>
  <si>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</si>
  <si>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</si>
  <si>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</si>
  <si>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</si>
  <si>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</si>
  <si>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</si>
  <si>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</si>
  <si>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</si>
  <si>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</si>
  <si>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</si>
  <si>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</si>
  <si>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</si>
  <si>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</si>
  <si>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</si>
  <si>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</si>
  <si>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</si>
  <si>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</si>
  <si>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</si>
  <si>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</si>
  <si>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</si>
  <si>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</si>
  <si>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</si>
  <si>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</si>
  <si>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</si>
  <si>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</si>
  <si>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</si>
  <si>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</si>
  <si>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</si>
  <si>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</si>
  <si>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</si>
  <si>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</si>
  <si>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</si>
  <si>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</si>
  <si>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</si>
  <si>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</si>
  <si>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</si>
  <si>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</si>
  <si>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</si>
  <si>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</si>
  <si>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</si>
  <si>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</si>
  <si>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</si>
  <si>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</si>
  <si>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</si>
  <si>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</si>
  <si>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</si>
  <si>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</si>
  <si>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</si>
  <si>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</si>
  <si>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</si>
  <si>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</si>
  <si>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</si>
  <si>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</si>
  <si>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</si>
  <si>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</si>
  <si>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</si>
  <si>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</si>
  <si>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</si>
  <si>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</si>
  <si>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</si>
  <si>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</si>
  <si>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</si>
  <si>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</si>
  <si>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</si>
  <si>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</si>
  <si>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</si>
  <si>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</si>
  <si>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</si>
  <si>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</si>
  <si>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</si>
  <si>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</si>
  <si>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</si>
  <si>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</si>
  <si>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</si>
  <si>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</si>
  <si>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</si>
  <si>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</si>
  <si>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</si>
  <si>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</si>
  <si>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</si>
  <si>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</si>
  <si>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</si>
  <si>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</si>
  <si>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</si>
  <si>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</si>
  <si>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</si>
  <si>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</si>
  <si>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</si>
  <si>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</si>
  <si>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</si>
  <si>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</si>
  <si>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</si>
  <si>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</si>
  <si>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</si>
  <si>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</si>
  <si>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</si>
  <si>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</si>
  <si>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</si>
  <si>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</si>
  <si>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</si>
  <si>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</si>
  <si>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</si>
  <si>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</si>
  <si>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</si>
  <si>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</si>
  <si>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</si>
  <si>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</si>
  <si>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</si>
  <si>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</si>
  <si>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</si>
  <si>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</si>
  <si>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</si>
  <si>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</si>
  <si>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</si>
  <si>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</si>
  <si>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</si>
  <si>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</si>
  <si>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</si>
  <si>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</si>
  <si>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</si>
  <si>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</si>
  <si>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</si>
  <si>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</si>
  <si>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</si>
  <si>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</si>
  <si>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</si>
  <si>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</si>
  <si>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</si>
  <si>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</si>
  <si>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</si>
  <si>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</si>
  <si>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</si>
  <si>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</si>
  <si>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</si>
  <si>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</si>
  <si>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</si>
  <si>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</si>
  <si>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</si>
  <si>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</si>
  <si>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</si>
  <si>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</si>
  <si>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</si>
  <si>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</si>
  <si>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</si>
  <si>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</si>
  <si>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</si>
  <si>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</si>
  <si>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</si>
  <si>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</si>
  <si>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</si>
  <si>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</si>
  <si>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</si>
  <si>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</si>
  <si>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</si>
  <si>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</si>
  <si>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</si>
  <si>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</si>
  <si>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</si>
  <si>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</si>
  <si>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</si>
  <si>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</si>
  <si>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</si>
  <si>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</si>
  <si>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</si>
  <si>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</si>
  <si>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</si>
  <si>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</si>
  <si>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</si>
  <si>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</si>
  <si>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</si>
  <si>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</si>
  <si>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</si>
  <si>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</si>
  <si>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</si>
  <si>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</si>
  <si>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</si>
  <si>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</si>
  <si>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</si>
  <si>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</si>
  <si>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</si>
  <si>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</si>
  <si>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</si>
  <si>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</si>
  <si>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</si>
  <si>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</si>
  <si>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</si>
  <si>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</si>
  <si>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</si>
  <si>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</si>
  <si>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</si>
  <si>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</si>
  <si>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</si>
  <si>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</si>
  <si>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</si>
  <si>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</si>
  <si>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</si>
  <si>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</si>
  <si>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</si>
  <si>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</si>
  <si>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</si>
  <si>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</si>
  <si>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</si>
  <si>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</si>
  <si>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</si>
  <si>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</si>
  <si>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</si>
  <si>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</si>
  <si>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</si>
  <si>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</si>
  <si>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</si>
  <si>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</si>
  <si>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</si>
  <si>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</si>
  <si>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</si>
  <si>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</si>
  <si>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</si>
  <si>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</si>
  <si>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</si>
  <si>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</si>
  <si>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</si>
  <si>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</si>
  <si>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</si>
  <si>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</si>
  <si>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</si>
  <si>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</si>
  <si>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</si>
  <si>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</si>
  <si>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</si>
  <si>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</si>
  <si>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</si>
  <si>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</si>
  <si>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</si>
  <si>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</si>
  <si>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</si>
  <si>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</si>
  <si>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</si>
  <si>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</si>
  <si>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</si>
  <si>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</si>
  <si>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</si>
  <si>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</si>
  <si>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</si>
  <si>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</si>
  <si>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</si>
  <si>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</si>
  <si>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</si>
  <si>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</si>
  <si>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</si>
  <si>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</si>
  <si>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</si>
  <si>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</si>
  <si>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</si>
  <si>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</si>
  <si>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</si>
  <si>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</si>
  <si>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</si>
  <si>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</si>
  <si>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</si>
  <si>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</si>
  <si>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</si>
  <si>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</si>
  <si>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</si>
  <si>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</si>
  <si>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</si>
  <si>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</si>
  <si>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</si>
  <si>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</si>
  <si>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</si>
  <si>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</si>
  <si>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</si>
  <si>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</si>
  <si>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</si>
  <si>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</si>
  <si>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</si>
  <si>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</si>
  <si>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</si>
  <si>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</si>
  <si>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</si>
  <si>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</si>
  <si>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</si>
  <si>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</si>
  <si>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</si>
  <si>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</si>
  <si>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</si>
  <si>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</si>
  <si>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</si>
  <si>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</si>
  <si>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</si>
  <si>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</si>
  <si>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</si>
  <si>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</si>
  <si>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</si>
  <si>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</si>
  <si>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</si>
  <si>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</si>
  <si>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</si>
  <si>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</si>
  <si>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</si>
  <si>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</si>
  <si>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</si>
  <si>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</si>
  <si>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</si>
  <si>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</si>
  <si>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</si>
  <si>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</si>
  <si>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</si>
  <si>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</si>
  <si>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</si>
  <si>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</si>
  <si>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</si>
  <si>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</si>
  <si>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</si>
  <si>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</si>
  <si>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</si>
  <si>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</si>
  <si>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</si>
  <si>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</si>
  <si>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</si>
  <si>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</si>
  <si>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</si>
  <si>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</si>
  <si>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</si>
  <si>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</si>
  <si>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</si>
  <si>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</si>
  <si>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</si>
  <si>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</si>
  <si>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</si>
  <si>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</si>
  <si>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</si>
  <si>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</si>
  <si>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</si>
  <si>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</si>
  <si>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</si>
  <si>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</si>
  <si>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</si>
  <si>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</si>
  <si>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</si>
  <si>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</si>
  <si>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</si>
  <si>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</si>
  <si>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</si>
  <si>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</si>
  <si>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</si>
  <si>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</si>
  <si>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</si>
  <si>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</si>
  <si>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</si>
  <si>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</si>
  <si>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</si>
  <si>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</si>
  <si>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</si>
  <si>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</si>
  <si>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</si>
  <si>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</si>
  <si>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</si>
  <si>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</si>
  <si>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</si>
  <si>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</si>
  <si>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</si>
  <si>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</si>
  <si>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</si>
  <si>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</si>
  <si>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</si>
  <si>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</si>
  <si>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</si>
  <si>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</si>
  <si>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</si>
  <si>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</si>
  <si>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</si>
  <si>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</si>
  <si>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</si>
  <si>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</si>
  <si>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</si>
  <si>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</si>
  <si>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</si>
  <si>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</si>
  <si>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</si>
  <si>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</si>
  <si>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</si>
  <si>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</si>
  <si>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</si>
  <si>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</si>
  <si>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</si>
  <si>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</si>
  <si>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</si>
  <si>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</si>
  <si>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</si>
  <si>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</si>
  <si>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</si>
  <si>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</si>
  <si>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</si>
  <si>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</si>
  <si>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</si>
  <si>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</si>
  <si>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</si>
  <si>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</si>
  <si>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</si>
  <si>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</si>
  <si>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</si>
  <si>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</si>
  <si>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</si>
  <si>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</si>
  <si>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</si>
  <si>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</si>
  <si>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</si>
  <si>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</si>
  <si>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</si>
  <si>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</si>
  <si>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</si>
  <si>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</si>
  <si>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</si>
  <si>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</si>
  <si>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</si>
  <si>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</si>
  <si>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</si>
  <si>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</si>
  <si>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</si>
  <si>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</si>
  <si>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</si>
  <si>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</si>
  <si>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</si>
  <si>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</si>
  <si>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</si>
  <si>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</si>
  <si>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</si>
  <si>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</si>
  <si>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</si>
  <si>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</si>
  <si>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</si>
  <si>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</si>
  <si>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</si>
  <si>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</si>
  <si>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</si>
  <si>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</si>
  <si>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</si>
  <si>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</si>
  <si>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</si>
  <si>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</si>
  <si>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</si>
  <si>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</si>
  <si>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</si>
  <si>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</si>
  <si>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</si>
  <si>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</si>
  <si>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</si>
  <si>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</si>
  <si>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</si>
  <si>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</si>
  <si>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</si>
  <si>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</si>
  <si>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</si>
  <si>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</si>
  <si>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</si>
  <si>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</si>
  <si>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</si>
  <si>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</si>
  <si>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</si>
  <si>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</si>
  <si>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</si>
  <si>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</si>
  <si>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</si>
  <si>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</si>
  <si>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</si>
  <si>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</si>
  <si>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</si>
  <si>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</si>
  <si>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</si>
  <si>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</si>
  <si>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</si>
  <si>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</si>
  <si>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</si>
  <si>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</si>
  <si>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</si>
  <si>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</si>
  <si>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</si>
  <si>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</si>
  <si>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</si>
  <si>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</si>
  <si>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</si>
  <si>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</si>
  <si>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</si>
  <si>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</si>
  <si>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</si>
  <si>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</si>
  <si>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</si>
  <si>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</si>
  <si>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</si>
  <si>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</si>
  <si>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</si>
  <si>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</si>
  <si>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</si>
  <si>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</si>
  <si>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</si>
  <si>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</si>
  <si>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</si>
  <si>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</si>
  <si>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</si>
  <si>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</si>
  <si>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</si>
  <si>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</si>
  <si>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</si>
  <si>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</si>
  <si>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</si>
  <si>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</si>
  <si>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</si>
  <si>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</si>
  <si>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</si>
  <si>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</si>
  <si>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</si>
  <si>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</si>
  <si>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</si>
  <si>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</si>
  <si>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</si>
  <si>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</si>
  <si>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</si>
  <si>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</si>
  <si>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</si>
  <si>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</si>
  <si>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</si>
  <si>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</si>
  <si>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</si>
  <si>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</si>
  <si>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</si>
  <si>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</si>
  <si>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</si>
  <si>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</si>
  <si>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</si>
  <si>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</si>
  <si>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</si>
  <si>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</si>
  <si>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</si>
  <si>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</si>
  <si>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</si>
  <si>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</si>
  <si>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</si>
  <si>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</si>
  <si>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</si>
  <si>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</si>
  <si>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</si>
  <si>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</si>
  <si>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</si>
  <si>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</si>
  <si>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</si>
  <si>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</si>
  <si>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</si>
  <si>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</si>
  <si>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</si>
  <si>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</si>
  <si>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</si>
  <si>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</si>
  <si>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</si>
  <si>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</si>
  <si>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</si>
  <si>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</si>
  <si>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</si>
  <si>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</si>
  <si>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</si>
  <si>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</si>
  <si>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</si>
  <si>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</si>
  <si>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</si>
  <si>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</si>
  <si>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</si>
  <si>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</si>
  <si>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</si>
  <si>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</si>
  <si>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</si>
  <si>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</si>
  <si>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</si>
  <si>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</si>
  <si>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</si>
  <si>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</si>
  <si>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</si>
  <si>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</si>
  <si>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</si>
  <si>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</si>
  <si>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</si>
  <si>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</si>
  <si>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</si>
  <si>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</si>
  <si>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</si>
  <si>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</si>
  <si>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</si>
  <si>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</si>
  <si>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</si>
  <si>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</si>
  <si>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</si>
  <si>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</si>
  <si>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</si>
  <si>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</si>
  <si>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</si>
  <si>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</si>
  <si>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</si>
  <si>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</si>
  <si>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</si>
  <si>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</si>
  <si>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</si>
  <si>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</si>
  <si>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</si>
  <si>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</si>
  <si>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</si>
  <si>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</si>
  <si>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</si>
  <si>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</si>
  <si>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</si>
  <si>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</si>
  <si>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</si>
  <si>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</si>
  <si>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</si>
  <si>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</si>
  <si>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</si>
  <si>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</si>
  <si>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</si>
  <si>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</si>
  <si>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</si>
  <si>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</si>
  <si>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</si>
  <si>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</si>
  <si>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</si>
  <si>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</si>
  <si>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</si>
  <si>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</si>
  <si>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</si>
  <si>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</si>
  <si>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</si>
  <si>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</si>
  <si>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</si>
  <si>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</si>
  <si>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</si>
  <si>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</si>
  <si>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</si>
  <si>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</si>
  <si>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</si>
  <si>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</si>
  <si>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</si>
  <si>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</si>
  <si>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</si>
  <si>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</si>
  <si>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</si>
  <si>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</si>
  <si>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</si>
  <si>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</si>
  <si>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</si>
  <si>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</si>
  <si>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</si>
  <si>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</si>
  <si>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</si>
  <si>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</si>
  <si>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</si>
  <si>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</si>
  <si>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</si>
  <si>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</si>
  <si>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</si>
  <si>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</si>
  <si>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</si>
  <si>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</si>
  <si>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</si>
  <si>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</si>
  <si>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</si>
  <si>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</si>
  <si>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</si>
  <si>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</si>
  <si>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</si>
  <si>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</si>
  <si>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</si>
  <si>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</si>
  <si>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</si>
  <si>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</si>
  <si>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</si>
  <si>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</si>
  <si>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</si>
  <si>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</si>
  <si>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</si>
  <si>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</si>
  <si>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</si>
  <si>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</si>
  <si>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</si>
  <si>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</si>
  <si>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</si>
  <si>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</si>
  <si>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</si>
  <si>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</si>
  <si>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</si>
  <si>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</si>
  <si>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</si>
  <si>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</si>
  <si>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</si>
  <si>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</si>
  <si>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</si>
  <si>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</si>
  <si>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</si>
  <si>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</si>
  <si>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</si>
  <si>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</si>
  <si>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</si>
  <si>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</si>
  <si>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</si>
  <si>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</si>
  <si>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</si>
  <si>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</si>
  <si>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</si>
  <si>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</si>
  <si>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</si>
  <si>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</si>
  <si>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</si>
  <si>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</si>
  <si>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</si>
  <si>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</si>
  <si>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</si>
  <si>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</si>
  <si>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</si>
  <si>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</si>
  <si>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</si>
  <si>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</si>
  <si>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</si>
  <si>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</si>
  <si>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</si>
  <si>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</si>
  <si>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</si>
  <si>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</si>
  <si>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</si>
  <si>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</si>
  <si>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</si>
  <si>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</si>
  <si>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</si>
  <si>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</si>
  <si>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</si>
  <si>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</si>
  <si>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</si>
  <si>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</si>
  <si>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</si>
  <si>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</si>
  <si>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</si>
  <si>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</si>
  <si>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</si>
  <si>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</si>
  <si>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</si>
  <si>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</si>
  <si>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</si>
  <si>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</si>
  <si>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</si>
  <si>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</si>
  <si>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</si>
  <si>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</si>
  <si>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</si>
  <si>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</si>
  <si>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</si>
  <si>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</si>
  <si>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</si>
  <si>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</si>
  <si>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</si>
  <si>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</si>
  <si>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</si>
  <si>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</si>
  <si>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</si>
  <si>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</si>
  <si>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</si>
  <si>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</si>
  <si>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</si>
  <si>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</si>
  <si>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</si>
  <si>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</si>
  <si>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</si>
  <si>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</si>
  <si>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</si>
  <si>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</si>
  <si>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</si>
  <si>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</si>
  <si>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</si>
  <si>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</si>
  <si>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</si>
  <si>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</si>
  <si>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</si>
  <si>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</si>
  <si>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</si>
  <si>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</si>
  <si>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</si>
  <si>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</si>
  <si>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</si>
  <si>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</si>
  <si>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</si>
  <si>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</si>
  <si>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</si>
  <si>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</si>
  <si>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</si>
  <si>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</si>
  <si>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</si>
  <si>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</si>
  <si>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</si>
  <si>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</si>
  <si>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</si>
  <si>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</si>
  <si>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</si>
  <si>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</si>
  <si>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</si>
  <si>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</si>
  <si>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</si>
  <si>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</si>
  <si>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</si>
  <si>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</si>
  <si>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</si>
  <si>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</si>
  <si>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</si>
  <si>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</si>
  <si>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</si>
  <si>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</si>
  <si>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</si>
  <si>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</si>
  <si>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</si>
  <si>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</si>
  <si>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</si>
  <si>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</si>
  <si>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</si>
  <si>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</si>
  <si>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</si>
  <si>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</si>
  <si>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</si>
  <si>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</si>
  <si>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</si>
  <si>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</si>
  <si>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</si>
  <si>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</si>
  <si>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</si>
  <si>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</si>
  <si>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</si>
  <si>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</si>
  <si>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</si>
  <si>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</si>
  <si>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</si>
  <si>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</si>
  <si>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</si>
  <si>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</si>
  <si>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</si>
  <si>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</si>
  <si>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</si>
  <si>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</si>
  <si>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</si>
  <si>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</si>
  <si>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</si>
  <si>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</si>
  <si>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</si>
  <si>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</si>
  <si>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</si>
  <si>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</si>
  <si>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</si>
  <si>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</si>
  <si>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</si>
  <si>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</si>
  <si>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</si>
  <si>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</si>
  <si>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</si>
  <si>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</si>
  <si>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</si>
  <si>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</si>
  <si>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</si>
  <si>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</si>
  <si>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</si>
  <si>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</si>
  <si>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</si>
  <si>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</si>
  <si>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</si>
  <si>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</si>
  <si>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</si>
  <si>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</si>
  <si>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</si>
  <si>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</si>
  <si>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</si>
  <si>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</si>
  <si>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</si>
  <si>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</si>
  <si>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</si>
  <si>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</si>
  <si>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</si>
  <si>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</si>
  <si>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</si>
  <si>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</si>
  <si>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</si>
  <si>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</si>
  <si>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</si>
  <si>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</si>
  <si>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</si>
  <si>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</si>
  <si>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</si>
  <si>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</si>
  <si>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</si>
  <si>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</si>
  <si>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</si>
  <si>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</si>
  <si>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</si>
  <si>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</si>
  <si>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</si>
  <si>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</si>
  <si>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</si>
  <si>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</si>
  <si>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</si>
  <si>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</si>
  <si>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</si>
  <si>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</si>
  <si>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</si>
  <si>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</si>
  <si>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</si>
  <si>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</si>
  <si>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</si>
  <si>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</si>
  <si>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</si>
  <si>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</si>
  <si>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</si>
  <si>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</si>
  <si>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</si>
  <si>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</si>
  <si>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</si>
  <si>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</si>
  <si>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</si>
  <si>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</si>
  <si>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</si>
  <si>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</si>
  <si>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</si>
  <si>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</si>
  <si>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</si>
  <si>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</si>
  <si>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</si>
  <si>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</si>
  <si>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</si>
  <si>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</si>
  <si>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</si>
  <si>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</si>
  <si>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</si>
  <si>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</si>
  <si>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</si>
  <si>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</si>
  <si>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</si>
  <si>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</si>
  <si>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</si>
  <si>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</si>
  <si>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</si>
  <si>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</si>
  <si>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</si>
  <si>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</si>
  <si>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</si>
  <si>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</si>
  <si>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</si>
  <si>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</si>
  <si>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</si>
  <si>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</si>
  <si>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</si>
  <si>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</si>
  <si>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</si>
  <si>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</si>
  <si>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</si>
  <si>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</si>
  <si>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</si>
  <si>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</si>
  <si>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</si>
  <si>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</si>
  <si>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</si>
  <si>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</si>
  <si>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</si>
  <si>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</si>
  <si>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</si>
  <si>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</si>
  <si>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</si>
  <si>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</si>
  <si>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</si>
  <si>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</si>
  <si>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</si>
  <si>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</si>
  <si>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</si>
  <si>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</si>
  <si>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</si>
  <si>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</si>
  <si>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</si>
  <si>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</si>
  <si>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</si>
  <si>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</si>
  <si>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</si>
  <si>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</si>
  <si>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</si>
  <si>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</si>
  <si>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</si>
  <si>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</si>
  <si>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</si>
  <si>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</si>
  <si>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</si>
  <si>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</si>
  <si>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</si>
  <si>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</si>
  <si>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</si>
  <si>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</si>
  <si>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</si>
  <si>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</si>
  <si>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</si>
  <si>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</si>
  <si>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</si>
  <si>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</si>
  <si>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</si>
  <si>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</si>
  <si>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</si>
  <si>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</si>
  <si>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</si>
  <si>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</si>
  <si>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</si>
  <si>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</si>
  <si>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</si>
  <si>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</si>
  <si>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</si>
  <si>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</si>
  <si>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</si>
  <si>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</si>
  <si>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</si>
  <si>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</si>
  <si>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</si>
  <si>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</si>
  <si>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</si>
  <si>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</si>
  <si>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</si>
  <si>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</si>
  <si>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</si>
  <si>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</si>
  <si>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</si>
  <si>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</si>
  <si>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</si>
  <si>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</si>
  <si>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</si>
  <si>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</si>
  <si>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</si>
  <si>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</si>
  <si>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</si>
  <si>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</si>
  <si>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</si>
  <si>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</si>
  <si>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</si>
  <si>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</si>
  <si>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</si>
  <si>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</si>
  <si>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</si>
  <si>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</si>
  <si>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</si>
  <si>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</si>
  <si>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</si>
  <si>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</si>
  <si>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</si>
  <si>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</si>
  <si>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</si>
  <si>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</si>
  <si>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</si>
  <si>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</si>
  <si>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</si>
  <si>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</si>
  <si>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</si>
  <si>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</si>
  <si>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</si>
  <si>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</si>
  <si>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</si>
  <si>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</si>
  <si>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</si>
  <si>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</si>
  <si>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</si>
  <si>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</si>
  <si>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</si>
  <si>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</si>
  <si>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</si>
  <si>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</si>
  <si>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</si>
  <si>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</si>
  <si>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</si>
  <si>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</si>
  <si>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</si>
  <si>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</si>
  <si>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</si>
  <si>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</si>
  <si>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</si>
  <si>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</si>
  <si>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</si>
  <si>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</si>
  <si>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</si>
  <si>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</si>
  <si>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</si>
  <si>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</si>
  <si>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</si>
  <si>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</si>
  <si>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</si>
  <si>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</si>
  <si>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</si>
  <si>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</si>
  <si>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</si>
  <si>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</si>
  <si>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</si>
  <si>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</si>
  <si>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</si>
  <si>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</si>
  <si>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</si>
  <si>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</si>
  <si>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</si>
  <si>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</si>
  <si>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</si>
  <si>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</si>
  <si>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</si>
  <si>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</si>
  <si>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</si>
  <si>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</si>
  <si>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</si>
  <si>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</si>
  <si>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</si>
  <si>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</si>
  <si>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</si>
  <si>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</si>
  <si>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</si>
  <si>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</si>
  <si>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</si>
  <si>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</si>
  <si>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</si>
  <si>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</si>
  <si>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</si>
  <si>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</si>
  <si>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</si>
  <si>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</si>
  <si>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</si>
  <si>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</si>
  <si>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</si>
  <si>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</si>
  <si>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</si>
  <si>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</si>
  <si>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</si>
  <si>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</si>
  <si>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</si>
  <si>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</si>
  <si>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</si>
  <si>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</si>
  <si>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</si>
  <si>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</si>
  <si>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</si>
  <si>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</si>
  <si>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</si>
  <si>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</si>
  <si>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</si>
  <si>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</si>
  <si>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</si>
  <si>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</si>
  <si>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</si>
  <si>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</si>
  <si>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</si>
  <si>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</si>
  <si>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</si>
  <si>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</si>
  <si>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</si>
  <si>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</si>
  <si>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</si>
  <si>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</si>
  <si>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</si>
  <si>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</si>
  <si>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</si>
  <si>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</si>
  <si>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</si>
  <si>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</si>
  <si>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</si>
  <si>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</si>
  <si>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</si>
  <si>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</si>
  <si>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</si>
  <si>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</si>
  <si>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</si>
  <si>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</si>
  <si>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</si>
  <si>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</si>
  <si>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</si>
  <si>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</si>
  <si>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</si>
  <si>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</si>
  <si>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</si>
  <si>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</si>
  <si>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</si>
  <si>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</si>
  <si>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</si>
  <si>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</si>
  <si>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</si>
  <si>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</si>
  <si>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</si>
  <si>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</si>
  <si>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</si>
  <si>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</si>
  <si>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</si>
  <si>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</si>
  <si>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</si>
  <si>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</si>
  <si>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</si>
  <si>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</si>
  <si>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</si>
  <si>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</si>
  <si>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</si>
  <si>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</si>
  <si>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</si>
  <si>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</si>
  <si>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</si>
  <si>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</si>
  <si>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</si>
  <si>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</si>
  <si>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</si>
  <si>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</si>
  <si>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</si>
  <si>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</si>
  <si>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</si>
  <si>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</si>
  <si>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</si>
  <si>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</si>
  <si>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</si>
  <si>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</si>
  <si>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</si>
  <si>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</si>
  <si>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</si>
  <si>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</si>
  <si>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</si>
  <si>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</si>
  <si>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</si>
  <si>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</si>
  <si>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</si>
  <si>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</si>
  <si>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</si>
  <si>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</si>
  <si>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</si>
  <si>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</si>
  <si>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</si>
  <si>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</si>
  <si>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</si>
  <si>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</si>
  <si>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</si>
  <si>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</si>
  <si>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</si>
  <si>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</si>
  <si>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</si>
  <si>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</si>
  <si>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</si>
  <si>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</si>
  <si>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</si>
  <si>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</si>
  <si>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</si>
  <si>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</si>
  <si>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</si>
  <si>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</si>
  <si>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</si>
  <si>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</si>
  <si>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</si>
  <si>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</si>
  <si>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</si>
  <si>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</si>
  <si>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</si>
  <si>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</si>
  <si>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</si>
  <si>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</si>
  <si>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</si>
  <si>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</si>
  <si>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</si>
  <si>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</si>
  <si>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</si>
  <si>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</si>
  <si>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</si>
  <si>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</si>
  <si>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</si>
  <si>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</si>
  <si>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</si>
  <si>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</si>
  <si>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</si>
  <si>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</si>
  <si>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</si>
  <si>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</si>
  <si>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</si>
  <si>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</si>
  <si>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</si>
  <si>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</si>
  <si>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</si>
  <si>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</si>
  <si>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</si>
  <si>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</si>
  <si>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</si>
  <si>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</si>
  <si>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</si>
  <si>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</si>
  <si>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</si>
  <si>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</si>
  <si>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</si>
  <si>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</si>
  <si>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</si>
  <si>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</si>
  <si>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</si>
  <si>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</si>
  <si>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</si>
  <si>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</si>
  <si>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</si>
  <si>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</si>
  <si>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</si>
  <si>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</si>
  <si>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</si>
  <si>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</si>
  <si>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</si>
  <si>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</si>
  <si>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</si>
  <si>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</si>
  <si>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</si>
  <si>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</si>
  <si>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</si>
  <si>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</si>
  <si>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</si>
  <si>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</si>
  <si>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</si>
  <si>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</si>
  <si>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</si>
  <si>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</si>
  <si>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</si>
  <si>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</si>
  <si>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</si>
  <si>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</si>
  <si>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</si>
  <si>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</si>
  <si>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</si>
  <si>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</si>
  <si>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</si>
  <si>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</si>
  <si>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</si>
  <si>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</si>
  <si>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</si>
  <si>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</si>
  <si>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</si>
  <si>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</si>
  <si>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</si>
  <si>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</si>
  <si>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</si>
  <si>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</si>
  <si>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</si>
  <si>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</si>
  <si>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</si>
  <si>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</si>
  <si>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</si>
  <si>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</si>
  <si>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</si>
  <si>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</si>
  <si>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</si>
  <si>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</si>
  <si>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</si>
  <si>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</si>
  <si>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</si>
  <si>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</si>
  <si>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</si>
  <si>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</si>
  <si>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</si>
  <si>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</si>
  <si>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</si>
  <si>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</si>
  <si>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</si>
  <si>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</si>
  <si>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</si>
  <si>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</si>
  <si>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</si>
  <si>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</si>
  <si>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</si>
  <si>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</si>
  <si>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</si>
  <si>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</si>
  <si>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</si>
  <si>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</si>
  <si>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</si>
  <si>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</si>
  <si>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</si>
  <si>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</si>
  <si>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</si>
  <si>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</si>
  <si>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</si>
  <si>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</si>
  <si>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</si>
  <si>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</si>
  <si>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</si>
  <si>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</si>
  <si>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</si>
  <si>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</si>
  <si>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</si>
  <si>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</si>
  <si>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</si>
  <si>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</si>
  <si>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</si>
  <si>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</si>
  <si>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</si>
  <si>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</si>
  <si>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</si>
  <si>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</si>
  <si>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</si>
  <si>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</si>
  <si>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</si>
  <si>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</si>
  <si>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</si>
  <si>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</si>
  <si>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</si>
  <si>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</si>
  <si>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</si>
  <si>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</si>
  <si>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</si>
  <si>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</si>
  <si>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</si>
  <si>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</si>
  <si>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</si>
  <si>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</si>
  <si>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</si>
  <si>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</si>
  <si>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</si>
  <si>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</si>
  <si>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</si>
  <si>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</si>
  <si>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</si>
  <si>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</si>
  <si>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</si>
  <si>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</si>
  <si>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</si>
  <si>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</si>
  <si>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</si>
  <si>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</si>
  <si>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</si>
  <si>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</si>
  <si>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</si>
  <si>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</si>
  <si>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</si>
  <si>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</si>
  <si>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</si>
  <si>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</si>
  <si>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</si>
  <si>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</si>
  <si>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</si>
  <si>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</si>
  <si>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</si>
  <si>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</si>
  <si>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</si>
  <si>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</si>
  <si>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</si>
  <si>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</si>
  <si>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</si>
  <si>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</si>
  <si>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</si>
  <si>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</si>
  <si>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</si>
  <si>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</si>
  <si>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</si>
  <si>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</si>
  <si>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</si>
  <si>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</si>
  <si>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</si>
  <si>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</si>
  <si>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</si>
  <si>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</si>
  <si>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</si>
  <si>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</si>
  <si>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</si>
  <si>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</si>
  <si>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</si>
  <si>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</si>
  <si>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</si>
  <si>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</si>
  <si>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</si>
  <si>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</si>
  <si>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</si>
  <si>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</si>
  <si>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</si>
  <si>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</si>
  <si>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</si>
  <si>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</si>
  <si>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</si>
  <si>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</si>
  <si>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</si>
  <si>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</si>
  <si>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</si>
  <si>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</si>
  <si>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</si>
  <si>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</si>
  <si>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</si>
  <si>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</si>
  <si>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</si>
  <si>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</si>
  <si>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</si>
  <si>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</si>
  <si>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</si>
  <si>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</si>
  <si>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</si>
  <si>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</si>
  <si>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</si>
  <si>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</si>
  <si>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</si>
  <si>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</si>
  <si>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</si>
  <si>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</si>
  <si>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</si>
  <si>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</si>
  <si>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</si>
  <si>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</si>
  <si>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</si>
  <si>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</si>
  <si>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</si>
  <si>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</si>
  <si>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</si>
  <si>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</si>
  <si>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</si>
  <si>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</si>
  <si>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</si>
  <si>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</si>
  <si>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</si>
  <si>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</si>
  <si>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</si>
  <si>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</si>
  <si>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</si>
  <si>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</si>
  <si>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</si>
  <si>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</si>
  <si>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</si>
  <si>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</si>
  <si>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</si>
  <si>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</si>
  <si>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</si>
  <si>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</si>
  <si>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</si>
  <si>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</si>
  <si>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</si>
  <si>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</si>
  <si>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</si>
  <si>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</si>
  <si>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</si>
  <si>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</si>
  <si>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</si>
  <si>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</si>
  <si>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</si>
  <si>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</si>
  <si>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</si>
  <si>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</si>
  <si>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</si>
  <si>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</si>
  <si>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</si>
  <si>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</si>
  <si>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</si>
  <si>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</si>
  <si>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</si>
  <si>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</si>
  <si>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</si>
  <si>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</si>
  <si>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</si>
  <si>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</si>
  <si>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</si>
  <si>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</si>
  <si>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</si>
  <si>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</si>
  <si>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</si>
  <si>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</si>
  <si>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</si>
  <si>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</si>
  <si>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</si>
  <si>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</si>
  <si>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</si>
  <si>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</si>
  <si>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</si>
  <si>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</si>
  <si>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</si>
  <si>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</si>
  <si>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</si>
  <si>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</si>
  <si>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</si>
  <si>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</si>
  <si>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</si>
  <si>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</si>
  <si>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</si>
  <si>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</si>
  <si>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</si>
  <si>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</si>
  <si>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</si>
  <si>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</si>
  <si>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</si>
  <si>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</si>
  <si>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</si>
  <si>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</si>
  <si>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</si>
  <si>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</si>
  <si>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</si>
  <si>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</si>
  <si>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</si>
  <si>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</si>
  <si>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</si>
  <si>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</si>
  <si>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</si>
  <si>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</si>
  <si>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</si>
  <si>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</si>
  <si>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</si>
  <si>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</si>
  <si>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</si>
  <si>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</si>
  <si>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</si>
  <si>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</si>
  <si>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</si>
  <si>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</si>
  <si>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</si>
  <si>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</si>
  <si>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</si>
  <si>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</si>
  <si>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</si>
  <si>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</si>
  <si>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</si>
  <si>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</si>
  <si>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</si>
  <si>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</si>
  <si>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</si>
  <si>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</si>
  <si>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</si>
  <si>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</si>
  <si>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</si>
  <si>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</si>
  <si>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</si>
  <si>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</si>
  <si>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</si>
  <si>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</si>
  <si>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</si>
  <si>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</si>
  <si>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</si>
  <si>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</si>
  <si>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</si>
  <si>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</si>
  <si>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</si>
  <si>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</si>
  <si>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</si>
  <si>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</si>
  <si>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</si>
  <si>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</si>
  <si>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</si>
  <si>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</si>
  <si>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</si>
  <si>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</si>
  <si>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</si>
  <si>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</si>
  <si>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</si>
  <si>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</si>
  <si>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</si>
  <si>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</si>
  <si>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</si>
  <si>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</si>
  <si>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</si>
  <si>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</si>
  <si>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</si>
  <si>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</si>
  <si>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</si>
  <si>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</si>
  <si>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</si>
  <si>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</si>
  <si>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</si>
  <si>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</si>
  <si>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</si>
  <si>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</si>
  <si>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</si>
  <si>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</si>
  <si>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</si>
  <si>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</si>
  <si>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</si>
  <si>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</si>
  <si>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</si>
  <si>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</si>
  <si>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</si>
  <si>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</si>
  <si>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</si>
  <si>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</si>
  <si>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</si>
  <si>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</si>
  <si>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</si>
  <si>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</si>
  <si>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</si>
  <si>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</si>
  <si>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</si>
  <si>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</si>
  <si>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</si>
  <si>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</si>
  <si>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</si>
  <si>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</si>
  <si>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</si>
  <si>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</si>
  <si>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</si>
  <si>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</si>
  <si>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</si>
  <si>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</si>
  <si>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</si>
  <si>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</si>
  <si>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</si>
  <si>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</si>
  <si>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</si>
  <si>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</si>
  <si>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</si>
  <si>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</si>
  <si>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</si>
  <si>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</si>
  <si>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</si>
  <si>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</si>
  <si>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</si>
  <si>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</si>
  <si>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</si>
  <si>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</si>
  <si>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</si>
  <si>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</si>
  <si>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</si>
  <si>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</si>
  <si>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</si>
  <si>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</si>
  <si>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</si>
  <si>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</si>
  <si>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</si>
  <si>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</si>
  <si>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</si>
  <si>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</si>
  <si>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</si>
  <si>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</si>
  <si>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</si>
  <si>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</si>
  <si>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</si>
  <si>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</si>
  <si>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</si>
  <si>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</si>
  <si>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</si>
  <si>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</si>
  <si>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</si>
  <si>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</si>
  <si>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</si>
  <si>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</si>
  <si>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</si>
  <si>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</si>
  <si>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</si>
  <si>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</si>
  <si>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</si>
  <si>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</si>
  <si>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</si>
  <si>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</si>
  <si>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</si>
  <si>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</si>
  <si>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</si>
  <si>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</si>
  <si>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</si>
  <si>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</si>
  <si>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</si>
  <si>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</si>
  <si>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</si>
  <si>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</si>
  <si>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</si>
  <si>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</si>
  <si>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</si>
  <si>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</si>
  <si>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</si>
  <si>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</si>
  <si>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</si>
  <si>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</si>
  <si>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</si>
  <si>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</si>
  <si>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</si>
  <si>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</si>
  <si>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</si>
  <si>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</si>
  <si>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</si>
  <si>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</si>
  <si>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</si>
  <si>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</si>
  <si>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</si>
  <si>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</si>
  <si>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</si>
  <si>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</si>
  <si>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</si>
  <si>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</si>
  <si>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</si>
  <si>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</si>
  <si>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</si>
  <si>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</si>
  <si>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</si>
  <si>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</si>
  <si>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</si>
  <si>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</si>
  <si>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</si>
  <si>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</si>
  <si>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</si>
  <si>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</si>
  <si>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</si>
  <si>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</si>
  <si>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</si>
  <si>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</si>
  <si>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</si>
  <si>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</si>
  <si>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</si>
  <si>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</si>
  <si>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</si>
  <si>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</si>
  <si>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</si>
  <si>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</si>
  <si>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</si>
  <si>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</si>
  <si>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</si>
  <si>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</si>
  <si>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</si>
  <si>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</si>
  <si>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</si>
  <si>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</si>
  <si>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</si>
  <si>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</si>
  <si>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</si>
  <si>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</si>
  <si>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</si>
  <si>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</si>
  <si>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</si>
  <si>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</si>
  <si>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</si>
  <si>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</si>
  <si>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</si>
  <si>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</si>
  <si>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</si>
  <si>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</si>
  <si>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</si>
  <si>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</si>
  <si>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</si>
  <si>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</si>
  <si>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</si>
  <si>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</si>
  <si>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</si>
  <si>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</si>
  <si>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</si>
  <si>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</si>
  <si>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</si>
  <si>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</si>
  <si>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</si>
  <si>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</si>
  <si>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</si>
  <si>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</si>
  <si>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</si>
  <si>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</si>
  <si>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</si>
  <si>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</si>
  <si>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</si>
  <si>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</si>
  <si>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</si>
  <si>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</si>
  <si>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</si>
  <si>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</si>
  <si>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</si>
  <si>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</si>
  <si>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</si>
  <si>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</si>
  <si>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</si>
  <si>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</si>
  <si>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</si>
  <si>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</si>
  <si>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</si>
  <si>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</si>
  <si>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</si>
  <si>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</si>
  <si>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</si>
  <si>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</si>
  <si>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</si>
  <si>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</si>
  <si>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</si>
  <si>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</si>
  <si>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</si>
  <si>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</si>
  <si>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</si>
  <si>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</si>
  <si>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</si>
  <si>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</si>
  <si>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</si>
  <si>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</si>
  <si>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</si>
  <si>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</si>
  <si>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</si>
  <si>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</si>
  <si>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</si>
  <si>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</si>
  <si>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</si>
  <si>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</si>
  <si>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</si>
  <si>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</si>
  <si>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</si>
  <si>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</si>
  <si>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</si>
  <si>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</si>
  <si>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</si>
  <si>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</si>
  <si>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</si>
  <si>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</si>
  <si>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</si>
  <si>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</si>
  <si>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</si>
  <si>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</si>
  <si>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</si>
  <si>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</si>
  <si>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</si>
  <si>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</si>
  <si>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</si>
  <si>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</si>
  <si>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</si>
  <si>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</si>
  <si>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</si>
  <si>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</si>
  <si>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</si>
  <si>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</si>
  <si>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</si>
  <si>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</si>
  <si>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</si>
  <si>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</si>
  <si>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</si>
  <si>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</si>
  <si>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</si>
  <si>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</si>
  <si>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</si>
  <si>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</si>
  <si>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</si>
  <si>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</si>
  <si>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</si>
  <si>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</si>
  <si>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</si>
  <si>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</si>
  <si>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</si>
  <si>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</si>
  <si>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</si>
  <si>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</si>
  <si>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</si>
  <si>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</si>
  <si>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</si>
  <si>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</si>
  <si>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</si>
  <si>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</si>
  <si>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</si>
  <si>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</si>
  <si>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</si>
  <si>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</si>
  <si>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</si>
  <si>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</si>
  <si>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</si>
  <si>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</si>
  <si>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</si>
  <si>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</si>
  <si>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</si>
  <si>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</si>
  <si>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</si>
  <si>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</si>
  <si>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</si>
  <si>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</si>
  <si>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</si>
  <si>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</si>
  <si>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</si>
  <si>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</si>
  <si>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</si>
  <si>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</si>
  <si>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</si>
  <si>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</si>
  <si>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</si>
  <si>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</si>
  <si>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</si>
  <si>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</si>
  <si>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</si>
  <si>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</si>
  <si>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</si>
  <si>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</si>
  <si>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</si>
  <si>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</si>
  <si>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</si>
  <si>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</si>
  <si>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</si>
  <si>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</si>
  <si>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</si>
  <si>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</si>
  <si>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</si>
  <si>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</si>
  <si>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</si>
  <si>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</si>
  <si>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</si>
  <si>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</si>
  <si>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</si>
  <si>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</si>
  <si>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</si>
  <si>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</si>
  <si>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</si>
  <si>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</si>
  <si>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</si>
  <si>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</si>
  <si>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</si>
  <si>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</si>
  <si>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</si>
  <si>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</si>
  <si>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</si>
  <si>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</si>
  <si>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</si>
  <si>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</si>
  <si>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</si>
  <si>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</si>
  <si>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</si>
  <si>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</si>
  <si>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</si>
  <si>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</si>
  <si>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</si>
  <si>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</si>
  <si>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</si>
  <si>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</si>
  <si>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</si>
  <si>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</si>
  <si>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</si>
  <si>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</si>
  <si>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</si>
  <si>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</si>
  <si>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</si>
  <si>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</si>
  <si>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</si>
  <si>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</si>
  <si>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</si>
  <si>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</si>
  <si>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</si>
  <si>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</si>
  <si>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</si>
  <si>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</si>
  <si>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</si>
  <si>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</si>
  <si>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</si>
  <si>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</si>
  <si>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</si>
  <si>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</si>
  <si>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</si>
  <si>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</si>
  <si>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</si>
  <si>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</si>
  <si>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</si>
  <si>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</si>
  <si>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</si>
  <si>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</si>
  <si>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</si>
  <si>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</si>
  <si>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</si>
  <si>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</si>
  <si>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</si>
  <si>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</si>
  <si>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</si>
  <si>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</si>
  <si>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</si>
  <si>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</si>
  <si>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</si>
  <si>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</si>
  <si>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</si>
  <si>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</si>
  <si>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</si>
  <si>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</si>
  <si>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</si>
  <si>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</si>
  <si>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</si>
  <si>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</si>
  <si>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</si>
  <si>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</si>
  <si>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</si>
  <si>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</si>
  <si>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</si>
  <si>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</si>
  <si>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</si>
  <si>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</si>
  <si>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</si>
  <si>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</si>
  <si>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</si>
  <si>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</si>
  <si>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</si>
  <si>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</si>
  <si>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</si>
  <si>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</si>
  <si>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</si>
  <si>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</si>
  <si>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</si>
  <si>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</si>
  <si>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</si>
  <si>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</si>
  <si>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</si>
  <si>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</si>
  <si>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</si>
  <si>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</si>
  <si>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</si>
  <si>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</si>
  <si>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</si>
  <si>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</si>
  <si>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</si>
  <si>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</si>
  <si>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</si>
  <si>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</si>
  <si>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</si>
  <si>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</si>
  <si>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</si>
  <si>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</si>
  <si>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</si>
  <si>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</si>
  <si>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</si>
  <si>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</si>
  <si>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</si>
  <si>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</si>
  <si>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</si>
  <si>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</si>
  <si>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</si>
  <si>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</si>
  <si>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</si>
  <si>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</si>
  <si>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</si>
  <si>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</si>
  <si>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</si>
  <si>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</si>
  <si>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</si>
  <si>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</si>
  <si>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</si>
  <si>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</si>
  <si>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</si>
  <si>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</si>
  <si>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</si>
  <si>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</si>
  <si>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</si>
  <si>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</si>
  <si>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</si>
  <si>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</si>
  <si>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</si>
  <si>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</si>
  <si>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</si>
  <si>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</si>
  <si>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</si>
  <si>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</si>
  <si>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</si>
  <si>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</si>
  <si>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</si>
  <si>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</si>
  <si>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</si>
  <si>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</si>
  <si>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</si>
  <si>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</si>
  <si>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</si>
  <si>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</si>
  <si>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</si>
  <si>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</si>
  <si>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</si>
  <si>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</si>
  <si>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</si>
  <si>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</si>
  <si>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</si>
  <si>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</si>
  <si>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</si>
  <si>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</si>
  <si>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</si>
  <si>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</si>
  <si>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</si>
  <si>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</si>
  <si>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</si>
  <si>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</si>
  <si>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</si>
  <si>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</si>
  <si>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</si>
  <si>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</si>
  <si>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</si>
  <si>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</si>
  <si>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</si>
  <si>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</si>
  <si>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</si>
  <si>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</si>
  <si>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</si>
  <si>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</si>
  <si>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</si>
  <si>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</si>
  <si>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</si>
  <si>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</si>
  <si>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</si>
  <si>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</si>
  <si>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</si>
  <si>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</si>
  <si>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</si>
  <si>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</si>
  <si>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</si>
  <si>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</si>
  <si>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</si>
  <si>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</si>
  <si>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</si>
  <si>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</si>
  <si>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</si>
  <si>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</si>
  <si>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</si>
  <si>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</si>
  <si>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</si>
  <si>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</si>
  <si>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</si>
  <si>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</si>
  <si>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</si>
  <si>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</si>
  <si>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</si>
  <si>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</si>
  <si>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</si>
  <si>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</si>
  <si>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</si>
  <si>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</si>
  <si>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</si>
  <si>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</si>
  <si>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</si>
  <si>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</si>
  <si>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</si>
  <si>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</si>
  <si>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</si>
  <si>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</si>
  <si>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</si>
  <si>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</si>
  <si>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</si>
  <si>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</si>
  <si>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</si>
  <si>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</si>
  <si>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</si>
  <si>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</si>
  <si>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</si>
  <si>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</si>
  <si>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</si>
  <si>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</si>
  <si>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</si>
  <si>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</si>
  <si>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</si>
  <si>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</si>
  <si>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</si>
  <si>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</si>
  <si>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</si>
  <si>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</si>
  <si>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</si>
  <si>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</si>
  <si>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</si>
  <si>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</si>
  <si>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</si>
  <si>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</si>
  <si>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</si>
  <si>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</si>
  <si>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</si>
  <si>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</si>
  <si>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</si>
  <si>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</si>
  <si>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</si>
  <si>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</si>
  <si>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</si>
  <si>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</si>
  <si>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</si>
  <si>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</si>
  <si>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</si>
  <si>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</si>
  <si>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</si>
  <si>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</si>
  <si>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</si>
  <si>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</si>
  <si>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</si>
  <si>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</si>
  <si>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</si>
  <si>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</si>
  <si>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</si>
  <si>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</si>
  <si>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</si>
  <si>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</si>
  <si>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</si>
  <si>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</si>
  <si>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</si>
  <si>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</si>
  <si>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</si>
  <si>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</si>
  <si>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</si>
  <si>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</si>
  <si>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</si>
  <si>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</si>
  <si>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</si>
  <si>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</si>
  <si>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</si>
  <si>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</si>
  <si>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</si>
  <si>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</si>
  <si>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</si>
  <si>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</si>
  <si>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</si>
  <si>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</si>
  <si>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</si>
  <si>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</si>
  <si>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</si>
  <si>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</si>
  <si>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</si>
  <si>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</si>
  <si>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</si>
  <si>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</si>
  <si>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</si>
  <si>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</si>
  <si>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</si>
  <si>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</si>
  <si>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</si>
  <si>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</si>
  <si>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</si>
  <si>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</si>
  <si>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</si>
  <si>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</si>
  <si>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</si>
  <si>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</si>
  <si>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</si>
  <si>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</si>
  <si>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</si>
  <si>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</si>
  <si>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</si>
  <si>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</si>
  <si>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</si>
  <si>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</si>
  <si>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</si>
  <si>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</si>
  <si>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</si>
  <si>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</si>
  <si>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</si>
  <si>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</si>
  <si>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</si>
  <si>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</si>
  <si>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</si>
  <si>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</si>
  <si>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</si>
  <si>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</si>
  <si>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</si>
  <si>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</si>
  <si>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</si>
  <si>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</si>
  <si>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</si>
  <si>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</si>
  <si>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</si>
  <si>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</si>
  <si>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</si>
  <si>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</si>
  <si>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</si>
  <si>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</si>
  <si>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</si>
  <si>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</si>
  <si>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</si>
  <si>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</si>
  <si>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</si>
  <si>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</si>
  <si>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</si>
  <si>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</si>
  <si>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</si>
  <si>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</si>
  <si>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</si>
  <si>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</si>
  <si>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</si>
  <si>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</si>
  <si>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</si>
  <si>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</si>
  <si>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</si>
  <si>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</si>
  <si>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</si>
  <si>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</si>
  <si>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</si>
  <si>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</si>
  <si>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</si>
  <si>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</si>
  <si>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</si>
  <si>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</si>
  <si>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</si>
  <si>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</si>
  <si>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</si>
  <si>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</si>
  <si>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</si>
  <si>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</si>
  <si>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</si>
  <si>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</si>
  <si>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</si>
  <si>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</si>
  <si>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</si>
  <si>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</si>
  <si>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</si>
  <si>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</si>
  <si>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</si>
  <si>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</si>
  <si>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</si>
  <si>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</si>
  <si>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</si>
  <si>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</si>
  <si>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</si>
  <si>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</si>
  <si>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</si>
  <si>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</si>
  <si>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</si>
  <si>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</si>
  <si>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</si>
  <si>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</si>
  <si>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</si>
  <si>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</si>
  <si>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</si>
  <si>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</si>
  <si>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</si>
  <si>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</si>
  <si>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</si>
  <si>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</si>
  <si>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</si>
  <si>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</si>
  <si>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</si>
  <si>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</si>
  <si>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</si>
  <si>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</si>
  <si>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</si>
  <si>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</si>
  <si>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</si>
  <si>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</si>
  <si>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</si>
  <si>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</si>
  <si>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</si>
  <si>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</si>
  <si>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</si>
  <si>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</si>
  <si>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</si>
  <si>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</si>
  <si>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</si>
  <si>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</si>
  <si>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</si>
  <si>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</si>
  <si>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</si>
  <si>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</si>
  <si>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</si>
  <si>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</si>
  <si>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</si>
  <si>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</si>
  <si>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</si>
  <si>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</si>
  <si>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</si>
  <si>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</si>
  <si>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</si>
  <si>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</si>
  <si>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</si>
  <si>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</si>
  <si>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</si>
  <si>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</si>
  <si>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</si>
  <si>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</si>
  <si>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</si>
  <si>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</si>
  <si>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</si>
  <si>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</si>
  <si>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</si>
  <si>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</si>
  <si>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</si>
  <si>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</si>
  <si>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</si>
  <si>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</si>
  <si>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</si>
  <si>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</si>
  <si>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</si>
  <si>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</si>
  <si>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</si>
  <si>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</si>
  <si>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</si>
  <si>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</si>
  <si>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</si>
  <si>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</si>
  <si>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</si>
  <si>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</si>
  <si>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</si>
  <si>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</si>
  <si>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</si>
  <si>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</si>
  <si>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</si>
  <si>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</si>
  <si>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</si>
  <si>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</si>
  <si>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</si>
  <si>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</si>
  <si>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</si>
  <si>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</si>
  <si>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</si>
  <si>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</si>
  <si>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</si>
  <si>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</si>
  <si>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</si>
  <si>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</si>
  <si>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</si>
  <si>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</si>
  <si>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</si>
  <si>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</si>
  <si>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</si>
  <si>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</si>
  <si>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</si>
  <si>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</si>
  <si>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</si>
  <si>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</si>
  <si>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</si>
  <si>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</si>
  <si>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</si>
  <si>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</si>
  <si>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</si>
  <si>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</si>
  <si>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</si>
  <si>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</si>
  <si>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</si>
  <si>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</si>
  <si>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</si>
  <si>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</si>
  <si>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</si>
  <si>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</si>
  <si>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</si>
  <si>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</si>
  <si>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</si>
  <si>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</si>
  <si>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</si>
  <si>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</si>
  <si>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</si>
  <si>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</si>
  <si>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</si>
  <si>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</si>
  <si>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</si>
  <si>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</si>
  <si>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</si>
  <si>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</si>
  <si>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</si>
  <si>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</si>
  <si>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</si>
  <si>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</si>
  <si>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</si>
  <si>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</si>
  <si>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</si>
  <si>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</si>
  <si>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</si>
  <si>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</si>
  <si>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</si>
  <si>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</si>
  <si>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</si>
  <si>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</si>
  <si>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</si>
  <si>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</si>
  <si>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</si>
  <si>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</si>
  <si>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</si>
  <si>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</si>
  <si>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</si>
  <si>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</si>
  <si>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</si>
  <si>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</si>
  <si>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</si>
  <si>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</si>
  <si>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</si>
  <si>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</si>
  <si>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</si>
  <si>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</si>
  <si>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</si>
  <si>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</si>
  <si>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</si>
  <si>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</si>
  <si>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</si>
  <si>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</si>
  <si>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</si>
  <si>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</si>
  <si>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</si>
  <si>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</si>
  <si>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</si>
  <si>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</si>
  <si>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</si>
  <si>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</si>
  <si>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</si>
  <si>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</si>
  <si>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</si>
  <si>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</si>
  <si>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</si>
  <si>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</si>
  <si>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</si>
  <si>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</si>
  <si>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</si>
  <si>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</si>
  <si>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</si>
  <si>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</si>
  <si>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</si>
  <si>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</si>
  <si>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</si>
  <si>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</si>
  <si>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</si>
  <si>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</si>
  <si>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</si>
  <si>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</si>
  <si>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</si>
  <si>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</si>
  <si>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</si>
  <si>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</si>
  <si>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</si>
  <si>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</si>
  <si>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</si>
  <si>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</si>
  <si>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</si>
  <si>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</si>
  <si>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</si>
  <si>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</si>
  <si>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</si>
  <si>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</si>
  <si>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</si>
  <si>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</si>
  <si>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</si>
  <si>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</si>
  <si>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</si>
  <si>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</si>
  <si>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</si>
  <si>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</si>
  <si>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</si>
  <si>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</si>
  <si>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</si>
  <si>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</si>
  <si>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</si>
  <si>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</si>
  <si>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</si>
  <si>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</si>
  <si>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</si>
  <si>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</si>
  <si>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</si>
  <si>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</si>
  <si>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</si>
  <si>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</si>
  <si>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</si>
  <si>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</si>
  <si>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</si>
  <si>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</si>
  <si>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</si>
  <si>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</si>
  <si>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</si>
  <si>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</si>
  <si>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</si>
  <si>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</si>
  <si>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</si>
  <si>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</si>
  <si>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</si>
  <si>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</si>
  <si>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</si>
  <si>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</si>
  <si>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</si>
  <si>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</si>
  <si>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</si>
  <si>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</si>
  <si>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</si>
  <si>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</si>
  <si>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</si>
  <si>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</si>
  <si>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</si>
  <si>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</si>
  <si>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</si>
  <si>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</si>
  <si>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</si>
  <si>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</si>
  <si>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</si>
  <si>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</si>
  <si>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</si>
  <si>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</si>
  <si>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</si>
  <si>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</si>
  <si>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</si>
  <si>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</si>
  <si>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</si>
  <si>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</si>
  <si>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</si>
  <si>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</si>
  <si>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</si>
  <si>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</si>
  <si>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</si>
  <si>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</si>
  <si>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</si>
  <si>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</si>
  <si>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</si>
  <si>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</si>
  <si>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</si>
  <si>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</si>
  <si>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</si>
  <si>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</si>
  <si>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</si>
  <si>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</si>
  <si>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</si>
  <si>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</si>
  <si>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</si>
  <si>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</si>
  <si>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</si>
  <si>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</si>
  <si>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</si>
  <si>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</si>
  <si>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</si>
  <si>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</si>
  <si>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</si>
  <si>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</si>
  <si>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</si>
  <si>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</si>
  <si>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</si>
  <si>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</si>
  <si>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</si>
  <si>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</si>
  <si>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</si>
  <si>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</si>
  <si>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</si>
  <si>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</si>
  <si>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</si>
  <si>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</si>
  <si>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</si>
  <si>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</si>
  <si>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</si>
  <si>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</si>
  <si>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</si>
  <si>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</si>
  <si>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</si>
  <si>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</si>
  <si>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</si>
  <si>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</si>
  <si>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</si>
  <si>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</si>
  <si>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</si>
  <si>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</si>
  <si>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</si>
  <si>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</si>
  <si>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</si>
  <si>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</si>
  <si>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</si>
  <si>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</si>
  <si>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</si>
  <si>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</si>
  <si>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</si>
  <si>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</si>
  <si>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</si>
  <si>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</si>
  <si>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</si>
  <si>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</si>
  <si>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</si>
  <si>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</si>
  <si>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</si>
  <si>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</si>
  <si>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</si>
  <si>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</si>
  <si>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</si>
  <si>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</si>
  <si>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</si>
  <si>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</si>
  <si>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</si>
  <si>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</si>
  <si>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</si>
  <si>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</si>
  <si>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</si>
  <si>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</si>
  <si>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</si>
  <si>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</si>
  <si>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</si>
  <si>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</si>
  <si>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</si>
  <si>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</si>
  <si>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</si>
  <si>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</si>
  <si>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</si>
  <si>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</si>
  <si>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</si>
  <si>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</si>
  <si>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</si>
  <si>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</si>
  <si>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</si>
  <si>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</si>
  <si>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</si>
  <si>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</si>
  <si>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</si>
  <si>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</si>
  <si>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</si>
  <si>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</si>
  <si>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</si>
  <si>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</si>
  <si>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</si>
  <si>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</si>
  <si>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</si>
  <si>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</si>
  <si>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</si>
  <si>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</si>
  <si>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</si>
  <si>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</si>
  <si>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</si>
  <si>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</si>
  <si>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</si>
  <si>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</si>
  <si>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</si>
  <si>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</si>
  <si>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</si>
  <si>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</si>
  <si>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</si>
  <si>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</si>
  <si>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</si>
  <si>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</si>
  <si>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</si>
  <si>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</si>
  <si>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</si>
  <si>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</si>
  <si>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</si>
  <si>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</si>
  <si>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</si>
  <si>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</si>
  <si>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</si>
  <si>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</si>
  <si>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</si>
  <si>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</si>
  <si>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</si>
  <si>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</si>
  <si>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</si>
  <si>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</si>
  <si>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</si>
  <si>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</si>
  <si>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</si>
  <si>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</si>
  <si>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</si>
  <si>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</si>
  <si>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</si>
  <si>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</si>
  <si>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</si>
  <si>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</si>
  <si>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</si>
  <si>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</si>
  <si>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</si>
  <si>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</si>
  <si>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</si>
  <si>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</si>
  <si>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</si>
  <si>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</si>
  <si>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</si>
  <si>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</si>
  <si>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</si>
  <si>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</si>
  <si>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</si>
  <si>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</si>
  <si>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</si>
  <si>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</si>
  <si>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</si>
  <si>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</si>
  <si>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</si>
  <si>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</si>
  <si>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</si>
  <si>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</si>
  <si>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</si>
  <si>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</si>
  <si>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</si>
  <si>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</si>
  <si>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</si>
  <si>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</si>
  <si>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</si>
  <si>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</si>
  <si>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</si>
  <si>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</si>
  <si>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</si>
  <si>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</si>
  <si>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</si>
  <si>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</si>
  <si>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</si>
  <si>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</si>
  <si>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</si>
  <si>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</si>
  <si>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</si>
  <si>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</si>
  <si>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</si>
  <si>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</si>
  <si>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</si>
  <si>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</si>
  <si>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</si>
  <si>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</si>
  <si>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</si>
  <si>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</si>
  <si>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</si>
  <si>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</si>
  <si>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</si>
  <si>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</si>
  <si>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</si>
  <si>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</si>
  <si>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</si>
  <si>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</si>
  <si>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</si>
  <si>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</si>
  <si>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</si>
  <si>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</si>
  <si>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</si>
  <si>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</si>
  <si>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</si>
  <si>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</si>
  <si>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</si>
  <si>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</si>
  <si>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</si>
  <si>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</si>
  <si>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</si>
  <si>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</si>
  <si>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</si>
  <si>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</si>
  <si>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</si>
  <si>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</si>
  <si>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</si>
  <si>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</si>
  <si>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</si>
  <si>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</si>
  <si>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</si>
  <si>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</si>
  <si>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</si>
  <si>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</si>
  <si>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</si>
  <si>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</si>
  <si>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</si>
  <si>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</si>
  <si>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</si>
  <si>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</si>
  <si>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</si>
  <si>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</si>
  <si>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</si>
  <si>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</si>
  <si>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</si>
  <si>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</si>
  <si>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</si>
  <si>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</si>
  <si>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</si>
  <si>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</si>
  <si>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</si>
  <si>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</si>
  <si>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</si>
  <si>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</si>
  <si>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</si>
  <si>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</si>
  <si>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</si>
  <si>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</si>
  <si>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</si>
  <si>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</si>
  <si>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</si>
  <si>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</si>
  <si>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</si>
  <si>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</si>
  <si>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</si>
  <si>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</si>
  <si>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</si>
  <si>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</si>
  <si>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</si>
  <si>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</si>
  <si>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</si>
  <si>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</si>
  <si>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</si>
  <si>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</si>
  <si>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</si>
  <si>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</si>
  <si>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</si>
  <si>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</si>
  <si>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</si>
  <si>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</si>
  <si>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</si>
  <si>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</si>
  <si>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</si>
  <si>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</si>
  <si>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</si>
  <si>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</si>
  <si>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</si>
  <si>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</si>
  <si>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</si>
  <si>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</si>
  <si>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</si>
  <si>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</si>
  <si>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</si>
  <si>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</si>
  <si>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</si>
  <si>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</si>
  <si>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</si>
  <si>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</si>
  <si>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</si>
  <si>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</si>
  <si>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</si>
  <si>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</si>
  <si>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</si>
  <si>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</si>
  <si>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</si>
  <si>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</si>
  <si>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</si>
  <si>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</si>
  <si>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</si>
  <si>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</si>
  <si>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</si>
  <si>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</si>
  <si>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</si>
  <si>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</si>
  <si>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</si>
  <si>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</si>
  <si>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</si>
  <si>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</si>
  <si>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</si>
  <si>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</si>
  <si>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</si>
  <si>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</si>
  <si>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</si>
  <si>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</si>
  <si>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</si>
  <si>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</si>
  <si>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</si>
  <si>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</si>
  <si>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</si>
  <si>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</si>
  <si>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</si>
  <si>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</si>
  <si>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</si>
  <si>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</si>
  <si>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</si>
  <si>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</si>
  <si>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</si>
  <si>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</si>
  <si>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</si>
  <si>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</si>
  <si>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</si>
  <si>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</si>
  <si>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</si>
  <si>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</si>
  <si>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</si>
  <si>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</si>
  <si>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</si>
  <si>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</si>
  <si>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</si>
  <si>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</si>
  <si>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</si>
  <si>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</si>
  <si>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</si>
  <si>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</si>
  <si>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</si>
  <si>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</si>
  <si>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</si>
  <si>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</si>
  <si>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</si>
  <si>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</si>
  <si>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</si>
  <si>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</si>
  <si>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</si>
  <si>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</si>
  <si>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</si>
  <si>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</si>
  <si>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</si>
  <si>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</si>
  <si>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</si>
  <si>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</si>
  <si>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</si>
  <si>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</si>
  <si>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</si>
  <si>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</si>
  <si>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</si>
  <si>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</si>
  <si>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</si>
  <si>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</si>
  <si>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</si>
  <si>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</si>
  <si>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</si>
  <si>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</si>
  <si>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</si>
  <si>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</si>
  <si>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</si>
  <si>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</si>
  <si>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</si>
  <si>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</si>
  <si>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</si>
  <si>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</si>
  <si>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</si>
  <si>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</si>
  <si>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</si>
  <si>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</si>
  <si>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</si>
  <si>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</si>
  <si>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</si>
  <si>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</si>
  <si>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</si>
  <si>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</si>
  <si>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</si>
  <si>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</si>
  <si>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</si>
  <si>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</si>
  <si>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</si>
  <si>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</si>
  <si>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</si>
  <si>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</si>
  <si>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</si>
  <si>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</si>
  <si>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</si>
  <si>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</si>
  <si>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</si>
  <si>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</si>
  <si>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</si>
  <si>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</si>
  <si>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</si>
  <si>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</si>
  <si>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</si>
  <si>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</si>
  <si>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</si>
  <si>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</si>
  <si>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</si>
  <si>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</si>
  <si>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</si>
  <si>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</si>
  <si>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</si>
  <si>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</si>
  <si>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</si>
  <si>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</si>
  <si>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</si>
  <si>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</si>
  <si>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</si>
  <si>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</si>
  <si>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</si>
  <si>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</si>
  <si>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</si>
  <si>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</si>
  <si>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</si>
  <si>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</si>
  <si>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</si>
  <si>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</si>
  <si>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</si>
  <si>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</si>
  <si>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</si>
  <si>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</si>
  <si>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</si>
  <si>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</si>
  <si>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</si>
  <si>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</si>
  <si>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</si>
  <si>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</si>
  <si>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</si>
  <si>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</si>
  <si>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</si>
  <si>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</si>
  <si>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</si>
  <si>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</si>
  <si>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</si>
  <si>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</si>
  <si>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</si>
  <si>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</si>
  <si>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</si>
  <si>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</si>
  <si>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</si>
  <si>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</si>
  <si>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</si>
  <si>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</si>
  <si>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</si>
  <si>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</si>
  <si>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</si>
  <si>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</si>
  <si>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</si>
  <si>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</si>
  <si>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</si>
  <si>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</si>
  <si>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</si>
  <si>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</si>
  <si>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</si>
  <si>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</si>
  <si>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</si>
  <si>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</si>
  <si>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</si>
  <si>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</si>
  <si>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</si>
  <si>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</si>
  <si>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</si>
  <si>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</si>
  <si>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</si>
  <si>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</si>
  <si>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</si>
  <si>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</si>
  <si>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</si>
  <si>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</si>
  <si>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</si>
  <si>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</si>
  <si>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</si>
  <si>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</si>
  <si>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</si>
  <si>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</si>
  <si>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</si>
  <si>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</si>
  <si>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</si>
  <si>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</si>
  <si>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</si>
  <si>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</si>
  <si>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</si>
  <si>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</si>
  <si>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</si>
  <si>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</si>
  <si>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</si>
  <si>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</si>
  <si>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</si>
  <si>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</si>
  <si>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</si>
  <si>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</si>
  <si>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</si>
  <si>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</si>
  <si>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</si>
  <si>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</si>
  <si>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</si>
  <si>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</si>
  <si>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</si>
  <si>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</si>
  <si>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</si>
  <si>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</si>
  <si>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</si>
  <si>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</si>
  <si>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</si>
  <si>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</si>
  <si>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</si>
  <si>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</si>
  <si>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</si>
  <si>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</si>
  <si>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</si>
  <si>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</si>
  <si>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</si>
  <si>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</si>
  <si>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</si>
  <si>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</si>
  <si>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</si>
  <si>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</si>
  <si>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</si>
  <si>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</si>
  <si>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</si>
  <si>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</si>
  <si>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</si>
  <si>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</si>
  <si>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</si>
  <si>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</si>
  <si>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</si>
  <si>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</si>
  <si>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</si>
  <si>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</si>
  <si>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</si>
  <si>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</si>
  <si>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</si>
  <si>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</si>
  <si>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</si>
  <si>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</si>
  <si>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</si>
  <si>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</si>
  <si>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</si>
  <si>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</si>
  <si>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</si>
  <si>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</si>
  <si>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</si>
  <si>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</si>
  <si>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</si>
  <si>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</si>
  <si>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</si>
  <si>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</si>
  <si>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</si>
  <si>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</si>
  <si>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</si>
  <si>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</si>
  <si>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</si>
  <si>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</si>
  <si>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</si>
  <si>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</si>
  <si>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</si>
  <si>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</si>
  <si>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</si>
  <si>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</si>
  <si>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</si>
  <si>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</si>
  <si>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</si>
  <si>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</si>
  <si>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</si>
  <si>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</si>
  <si>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</si>
  <si>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</si>
  <si>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</si>
  <si>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</si>
  <si>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</si>
  <si>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</si>
  <si>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</si>
  <si>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</si>
  <si>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</si>
  <si>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</si>
  <si>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</si>
  <si>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</si>
  <si>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</si>
  <si>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</si>
  <si>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</si>
  <si>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</si>
  <si>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</si>
  <si>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</si>
  <si>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</si>
  <si>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</si>
  <si>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</si>
  <si>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</si>
  <si>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</si>
  <si>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</si>
  <si>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</si>
  <si>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</si>
  <si>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</si>
  <si>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</si>
  <si>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</si>
  <si>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</si>
  <si>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</si>
  <si>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</si>
  <si>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</si>
  <si>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</si>
  <si>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</si>
  <si>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</si>
  <si>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</si>
  <si>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</si>
  <si>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</si>
  <si>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</si>
  <si>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</si>
  <si>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</si>
  <si>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</si>
  <si>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</si>
  <si>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</si>
  <si>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</si>
  <si>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</si>
  <si>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</si>
  <si>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</si>
  <si>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</si>
  <si>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</si>
  <si>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</si>
  <si>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</si>
  <si>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</si>
  <si>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</si>
  <si>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</si>
  <si>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</si>
  <si>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</si>
  <si>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</si>
  <si>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</si>
  <si>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</si>
  <si>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</si>
  <si>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</si>
  <si>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</si>
  <si>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</si>
  <si>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</si>
  <si>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</si>
  <si>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</si>
  <si>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</si>
  <si>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</si>
  <si>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</si>
  <si>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</si>
  <si>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</si>
  <si>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</si>
  <si>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</si>
  <si>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</si>
  <si>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</si>
  <si>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</si>
  <si>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</si>
  <si>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</si>
  <si>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</si>
  <si>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</si>
  <si>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</si>
  <si>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</si>
  <si>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</si>
  <si>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</si>
  <si>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</si>
  <si>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</si>
  <si>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</si>
  <si>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</si>
  <si>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</si>
  <si>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</si>
  <si>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</si>
  <si>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</si>
  <si>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</si>
  <si>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</si>
  <si>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</si>
  <si>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</si>
  <si>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</si>
  <si>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</si>
  <si>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</si>
  <si>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</si>
  <si>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</si>
  <si>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</si>
  <si>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</si>
  <si>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</si>
  <si>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</si>
  <si>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</si>
  <si>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</si>
  <si>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</si>
  <si>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</si>
  <si>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</si>
  <si>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</si>
  <si>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</si>
  <si>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</si>
  <si>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</si>
  <si>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</si>
  <si>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</si>
  <si>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</si>
  <si>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</si>
  <si>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</si>
  <si>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</si>
  <si>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</si>
  <si>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</si>
  <si>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</si>
  <si>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</si>
  <si>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</si>
  <si>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</si>
  <si>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</si>
  <si>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</si>
  <si>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</si>
  <si>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</si>
  <si>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</si>
  <si>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</si>
  <si>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</si>
  <si>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</si>
  <si>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</si>
  <si>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</si>
  <si>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</si>
  <si>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</si>
  <si>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</si>
  <si>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</si>
  <si>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</si>
  <si>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</si>
  <si>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</si>
  <si>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</si>
  <si>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</si>
  <si>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</si>
  <si>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</si>
  <si>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</si>
  <si>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</si>
  <si>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</si>
  <si>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</si>
  <si>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</si>
  <si>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</si>
  <si>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</si>
  <si>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</si>
  <si>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</si>
  <si>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</si>
  <si>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</si>
  <si>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</si>
  <si>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</si>
  <si>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</si>
  <si>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</si>
  <si>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</si>
  <si>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</si>
  <si>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</si>
  <si>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</si>
  <si>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</si>
  <si>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</si>
  <si>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</si>
  <si>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</si>
  <si>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</si>
  <si>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</si>
  <si>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</si>
  <si>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</si>
  <si>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</si>
  <si>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</si>
  <si>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</si>
  <si>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</si>
  <si>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</si>
  <si>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</si>
  <si>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</si>
  <si>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</si>
  <si>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</si>
  <si>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</si>
  <si>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</si>
  <si>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</si>
  <si>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</si>
  <si>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</si>
  <si>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</si>
  <si>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</si>
  <si>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</si>
  <si>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</si>
  <si>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</si>
  <si>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</si>
  <si>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</si>
  <si>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</si>
  <si>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</si>
  <si>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</si>
  <si>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</si>
  <si>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</si>
  <si>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</si>
  <si>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</si>
  <si>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</si>
  <si>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</si>
  <si>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</si>
  <si>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</si>
  <si>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</si>
  <si>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</si>
  <si>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</si>
  <si>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</si>
  <si>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</si>
  <si>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</si>
  <si>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</si>
  <si>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</si>
  <si>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</si>
  <si>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</si>
  <si>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</si>
  <si>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</si>
  <si>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</si>
  <si>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</si>
  <si>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</si>
  <si>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</si>
  <si>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</si>
  <si>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</si>
  <si>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</si>
  <si>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</si>
  <si>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</si>
  <si>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</si>
  <si>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</si>
  <si>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</si>
  <si>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</si>
  <si>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</si>
  <si>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</si>
  <si>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</si>
  <si>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</si>
  <si>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</si>
  <si>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</si>
  <si>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</si>
  <si>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</si>
  <si>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</si>
  <si>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</si>
  <si>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</si>
  <si>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</si>
  <si>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</si>
  <si>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</si>
  <si>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</si>
  <si>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</si>
  <si>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</si>
  <si>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</si>
  <si>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</si>
  <si>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</si>
  <si>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</si>
  <si>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</si>
  <si>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</si>
  <si>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</si>
  <si>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</si>
  <si>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</si>
  <si>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</si>
  <si>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</si>
  <si>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</si>
  <si>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</si>
  <si>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</si>
  <si>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</si>
  <si>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</si>
  <si>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</si>
  <si>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</si>
  <si>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</si>
  <si>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</si>
  <si>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</si>
  <si>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</si>
  <si>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</si>
  <si>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</si>
  <si>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</si>
  <si>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</si>
  <si>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</si>
  <si>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</si>
  <si>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</si>
  <si>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</si>
  <si>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</si>
  <si>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</si>
  <si>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</si>
  <si>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</si>
  <si>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</si>
  <si>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</si>
  <si>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</si>
  <si>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</si>
  <si>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</si>
  <si>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</si>
  <si>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</si>
  <si>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</si>
  <si>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</si>
  <si>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</si>
  <si>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</si>
  <si>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</si>
  <si>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</si>
  <si>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</si>
  <si>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</si>
  <si>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</si>
  <si>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</si>
  <si>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</si>
  <si>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</si>
  <si>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</si>
  <si>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</si>
  <si>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</si>
  <si>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</si>
  <si>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</si>
  <si>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</si>
  <si>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</si>
  <si>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</si>
  <si>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</si>
  <si>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</si>
  <si>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</si>
  <si>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</si>
  <si>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</si>
  <si>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</si>
  <si>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</si>
  <si>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</si>
  <si>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</si>
  <si>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</si>
  <si>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</si>
  <si>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</si>
  <si>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</si>
  <si>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</si>
  <si>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</si>
  <si>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</si>
  <si>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</si>
  <si>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</si>
  <si>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</si>
  <si>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</si>
  <si>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</si>
  <si>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</si>
  <si>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</si>
  <si>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</si>
  <si>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</si>
  <si>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</si>
  <si>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</si>
  <si>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</si>
  <si>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</si>
  <si>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</si>
  <si>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</si>
  <si>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</si>
  <si>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</si>
  <si>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</si>
  <si>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</si>
  <si>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</si>
  <si>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</si>
  <si>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</si>
  <si>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</si>
  <si>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</si>
  <si>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</si>
  <si>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</si>
  <si>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</si>
  <si>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</si>
  <si>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</si>
  <si>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</si>
  <si>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</si>
  <si>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</si>
  <si>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</si>
  <si>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</si>
  <si>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</si>
  <si>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</si>
  <si>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</si>
  <si>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</si>
  <si>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</si>
  <si>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</si>
  <si>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</si>
  <si>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</si>
  <si>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</si>
  <si>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</si>
  <si>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</si>
  <si>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</si>
  <si>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</si>
  <si>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</si>
  <si>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</si>
  <si>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</si>
  <si>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</si>
  <si>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</si>
  <si>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</si>
  <si>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</si>
  <si>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</si>
  <si>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</si>
  <si>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</si>
  <si>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</si>
  <si>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</si>
  <si>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</si>
  <si>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</si>
  <si>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</si>
  <si>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</si>
  <si>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</si>
  <si>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</si>
  <si>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</si>
  <si>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</si>
  <si>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</si>
  <si>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</si>
  <si>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</si>
  <si>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</si>
  <si>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</si>
  <si>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</si>
  <si>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</si>
  <si>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</si>
  <si>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</si>
  <si>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</si>
  <si>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</si>
  <si>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</si>
  <si>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</si>
  <si>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</si>
  <si>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</si>
  <si>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</si>
  <si>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</si>
  <si>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</si>
  <si>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</si>
  <si>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</si>
  <si>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</si>
  <si>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</si>
  <si>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</si>
  <si>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</si>
  <si>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</si>
  <si>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</si>
  <si>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</si>
  <si>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</si>
  <si>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</si>
  <si>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</si>
  <si>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</si>
  <si>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</si>
  <si>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</si>
  <si>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</si>
  <si>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</si>
  <si>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</si>
  <si>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</si>
  <si>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</si>
  <si>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</si>
  <si>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</si>
  <si>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</si>
  <si>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</si>
  <si>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</si>
  <si>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</si>
  <si>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</si>
  <si>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</si>
  <si>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</si>
  <si>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</si>
  <si>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</si>
  <si>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</si>
  <si>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</si>
  <si>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</si>
  <si>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</si>
  <si>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</si>
  <si>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</si>
  <si>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</si>
  <si>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</si>
  <si>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</si>
  <si>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</si>
  <si>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</si>
  <si>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</si>
  <si>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</si>
  <si>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</si>
  <si>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</si>
  <si>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</si>
  <si>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</si>
  <si>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</si>
  <si>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</si>
  <si>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</si>
  <si>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</si>
  <si>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</si>
  <si>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</si>
  <si>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</si>
  <si>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</si>
  <si>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</si>
  <si>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</si>
  <si>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</si>
  <si>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</si>
  <si>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</si>
  <si>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</si>
  <si>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</si>
  <si>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</si>
  <si>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</si>
  <si>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</si>
  <si>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</si>
  <si>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</si>
  <si>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</si>
  <si>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</si>
  <si>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</si>
  <si>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</si>
  <si>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</si>
  <si>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</si>
  <si>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</si>
  <si>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</si>
  <si>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</si>
  <si>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</si>
  <si>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</si>
  <si>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</si>
  <si>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</si>
  <si>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</si>
  <si>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</si>
  <si>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</si>
  <si>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</si>
  <si>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</si>
  <si>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</si>
  <si>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</si>
  <si>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</si>
  <si>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</si>
  <si>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</si>
  <si>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</si>
  <si>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</si>
  <si>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</si>
  <si>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</si>
  <si>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</si>
  <si>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</si>
  <si>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</si>
  <si>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</si>
  <si>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</si>
  <si>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</si>
  <si>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</si>
  <si>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</si>
  <si>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</si>
  <si>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</si>
  <si>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</si>
  <si>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</si>
  <si>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</si>
  <si>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</si>
  <si>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</si>
  <si>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</si>
  <si>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</si>
  <si>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</si>
  <si>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</si>
  <si>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</si>
  <si>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</si>
  <si>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</si>
  <si>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</si>
  <si>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</si>
  <si>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</si>
  <si>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</si>
  <si>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</si>
  <si>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</si>
  <si>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</si>
  <si>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</si>
  <si>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</si>
  <si>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</si>
  <si>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</si>
  <si>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</si>
  <si>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</si>
  <si>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</si>
  <si>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</si>
  <si>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</si>
  <si>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</si>
  <si>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</si>
  <si>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</si>
  <si>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</si>
  <si>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</si>
  <si>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</si>
  <si>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</si>
  <si>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</si>
  <si>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</si>
  <si>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</si>
  <si>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</si>
  <si>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</si>
  <si>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</si>
  <si>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</si>
  <si>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</si>
  <si>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</si>
  <si>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</si>
  <si>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</si>
  <si>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</si>
  <si>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</si>
  <si>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</si>
  <si>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</si>
  <si>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</si>
  <si>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</si>
  <si>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</si>
  <si>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</si>
  <si>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</si>
  <si>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</si>
  <si>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</si>
  <si>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</si>
  <si>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</si>
  <si>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</si>
  <si>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</si>
  <si>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</si>
  <si>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</si>
  <si>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</si>
  <si>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</si>
  <si>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</si>
  <si>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</si>
  <si>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</si>
  <si>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</si>
  <si>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</si>
  <si>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</si>
  <si>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</si>
  <si>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</si>
  <si>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</si>
  <si>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</si>
  <si>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</si>
  <si>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</si>
  <si>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</si>
  <si>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</si>
  <si>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</si>
  <si>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</si>
  <si>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</si>
  <si>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</si>
  <si>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</si>
  <si>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</si>
  <si>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</si>
  <si>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</si>
  <si>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</si>
  <si>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</si>
  <si>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</si>
  <si>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</si>
  <si>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</si>
  <si>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</si>
  <si>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</si>
  <si>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</si>
  <si>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</si>
  <si>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</si>
  <si>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</si>
  <si>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</si>
  <si>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</si>
  <si>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</si>
  <si>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</si>
  <si>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</si>
  <si>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</si>
  <si>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</si>
  <si>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</si>
  <si>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</si>
  <si>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</si>
  <si>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</si>
  <si>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</si>
  <si>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</si>
  <si>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</si>
  <si>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</si>
  <si>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</si>
  <si>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</si>
  <si>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</si>
  <si>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</si>
  <si>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</si>
  <si>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</si>
  <si>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</si>
  <si>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</si>
  <si>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</si>
  <si>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</si>
  <si>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</si>
  <si>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</si>
  <si>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</si>
  <si>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</si>
  <si>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</si>
  <si>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</si>
  <si>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</si>
  <si>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</si>
  <si>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</si>
  <si>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</si>
  <si>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</si>
  <si>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</si>
  <si>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</si>
  <si>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</si>
  <si>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</si>
  <si>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</si>
  <si>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</si>
  <si>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</si>
  <si>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</si>
  <si>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</si>
  <si>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</si>
  <si>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</si>
  <si>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</si>
  <si>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</si>
  <si>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</si>
  <si>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</si>
  <si>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</si>
  <si>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</si>
  <si>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</si>
  <si>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</si>
  <si>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</si>
  <si>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</si>
  <si>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</si>
  <si>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</si>
  <si>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</si>
  <si>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</si>
  <si>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</si>
  <si>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</si>
  <si>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</si>
  <si>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</si>
  <si>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</si>
  <si>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</si>
  <si>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</si>
  <si>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</si>
  <si>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</si>
  <si>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</si>
  <si>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</si>
  <si>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</si>
  <si>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</si>
  <si>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</si>
  <si>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</si>
  <si>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</si>
  <si>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</si>
  <si>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</si>
  <si>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</si>
  <si>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</si>
  <si>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</si>
  <si>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</si>
  <si>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</si>
  <si>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</si>
  <si>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</si>
  <si>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</si>
  <si>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</si>
  <si>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</si>
  <si>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</si>
  <si>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</si>
  <si>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</si>
  <si>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</si>
  <si>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</si>
  <si>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</si>
  <si>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</si>
  <si>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</si>
  <si>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</si>
  <si>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</si>
  <si>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</si>
  <si>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</si>
  <si>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</si>
  <si>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</si>
  <si>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</si>
  <si>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</si>
  <si>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</si>
  <si>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</si>
  <si>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</si>
  <si>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</si>
  <si>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</si>
  <si>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</si>
  <si>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</si>
  <si>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</si>
  <si>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</si>
  <si>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</si>
  <si>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</si>
  <si>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</si>
  <si>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</si>
  <si>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</si>
  <si>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</si>
  <si>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</si>
  <si>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</si>
  <si>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</si>
  <si>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</si>
  <si>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</si>
  <si>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</si>
  <si>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</si>
  <si>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</si>
  <si>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</si>
  <si>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</si>
  <si>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</si>
  <si>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</si>
  <si>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</si>
  <si>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</si>
  <si>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</si>
  <si>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</si>
  <si>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</si>
  <si>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</si>
  <si>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</si>
  <si>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</si>
  <si>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</si>
  <si>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</si>
  <si>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</si>
  <si>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</si>
  <si>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</si>
  <si>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</si>
  <si>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</si>
  <si>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</si>
  <si>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</si>
  <si>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</si>
  <si>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</si>
  <si>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</si>
  <si>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</si>
  <si>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</si>
  <si>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</si>
  <si>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</si>
  <si>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</si>
  <si>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</si>
  <si>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</si>
  <si>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</si>
  <si>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</si>
  <si>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</si>
  <si>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</si>
  <si>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</si>
  <si>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</si>
  <si>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</si>
  <si>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</si>
  <si>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</si>
  <si>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</si>
  <si>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</si>
  <si>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</si>
  <si>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</si>
  <si>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</si>
  <si>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</si>
  <si>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</si>
  <si>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</si>
  <si>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</si>
  <si>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</si>
  <si>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</si>
  <si>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</si>
  <si>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</si>
  <si>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</si>
  <si>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</si>
  <si>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</si>
  <si>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</si>
  <si>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</si>
  <si>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</si>
  <si>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</si>
  <si>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</si>
  <si>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</si>
  <si>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</si>
  <si>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</si>
  <si>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</si>
  <si>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</si>
  <si>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</si>
  <si>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</si>
  <si>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</si>
  <si>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</si>
  <si>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</si>
  <si>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</si>
  <si>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</si>
  <si>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</si>
  <si>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</si>
  <si>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</si>
  <si>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</si>
  <si>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</si>
  <si>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</si>
  <si>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</si>
  <si>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</si>
  <si>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</si>
  <si>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</si>
  <si>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</si>
  <si>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</si>
  <si>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</si>
  <si>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</si>
  <si>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</si>
  <si>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</si>
  <si>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</si>
  <si>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</si>
  <si>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</si>
  <si>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</si>
  <si>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</si>
  <si>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</si>
  <si>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</si>
  <si>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</si>
  <si>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</si>
  <si>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</si>
  <si>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</si>
  <si>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</si>
  <si>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</si>
  <si>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</si>
  <si>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</si>
  <si>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</si>
  <si>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</si>
  <si>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</si>
  <si>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</si>
  <si>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</si>
  <si>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</si>
  <si>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</si>
  <si>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</si>
  <si>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</si>
  <si>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</si>
  <si>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</si>
  <si>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</si>
  <si>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</si>
  <si>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</si>
  <si>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</si>
  <si>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</si>
  <si>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</si>
  <si>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</si>
  <si>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</si>
  <si>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</si>
  <si>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</si>
  <si>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</si>
  <si>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</si>
  <si>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</si>
  <si>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</si>
  <si>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</si>
  <si>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</si>
  <si>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</si>
  <si>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</si>
  <si>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</si>
  <si>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</si>
  <si>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</si>
  <si>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</si>
  <si>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</si>
  <si>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</si>
  <si>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</si>
  <si>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</si>
  <si>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</si>
  <si>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</si>
  <si>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</si>
  <si>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</si>
  <si>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</si>
  <si>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</si>
  <si>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</si>
  <si>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</si>
  <si>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</si>
  <si>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</si>
  <si>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</si>
  <si>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</si>
  <si>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</si>
  <si>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</si>
  <si>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</si>
  <si>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</si>
  <si>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</si>
  <si>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</si>
  <si>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</si>
  <si>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</si>
  <si>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</si>
  <si>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</si>
  <si>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</si>
  <si>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</si>
  <si>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</si>
  <si>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</si>
  <si>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</si>
  <si>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</si>
  <si>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</si>
  <si>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</si>
  <si>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</si>
  <si>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</si>
  <si>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</si>
  <si>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</si>
  <si>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</si>
  <si>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</si>
  <si>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</si>
  <si>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</si>
  <si>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</si>
  <si>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</si>
  <si>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</si>
  <si>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</si>
  <si>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</si>
  <si>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</si>
  <si>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</si>
  <si>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</si>
  <si>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</si>
  <si>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</si>
  <si>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</si>
  <si>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</si>
  <si>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</si>
  <si>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</si>
  <si>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</si>
  <si>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</si>
  <si>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</si>
  <si>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</si>
  <si>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</si>
  <si>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</si>
  <si>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</si>
  <si>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</si>
  <si>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</si>
  <si>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</si>
  <si>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</si>
  <si>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</si>
  <si>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</si>
  <si>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</si>
  <si>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</si>
  <si>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</si>
  <si>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</si>
  <si>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</si>
  <si>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</si>
  <si>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</si>
  <si>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</si>
  <si>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</si>
  <si>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</si>
  <si>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</si>
  <si>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</si>
  <si>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</si>
  <si>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</si>
  <si>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</si>
  <si>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</si>
  <si>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</si>
  <si>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</si>
  <si>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</si>
  <si>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</si>
  <si>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</si>
  <si>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</si>
  <si>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</si>
  <si>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</si>
  <si>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</si>
  <si>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</si>
  <si>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</si>
  <si>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</si>
  <si>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</si>
  <si>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</si>
  <si>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</si>
  <si>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</si>
  <si>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</si>
  <si>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</si>
  <si>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</si>
  <si>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</si>
  <si>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</si>
  <si>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</si>
  <si>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</si>
  <si>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</si>
  <si>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</si>
  <si>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</si>
  <si>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</si>
  <si>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</si>
  <si>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</si>
  <si>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</si>
  <si>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</si>
  <si>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</si>
  <si>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</si>
  <si>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</si>
  <si>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</si>
  <si>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</si>
  <si>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</si>
  <si>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</si>
  <si>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</si>
  <si>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</si>
  <si>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</si>
  <si>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</si>
  <si>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</si>
  <si>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</si>
  <si>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</si>
  <si>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</si>
  <si>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</si>
  <si>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</si>
  <si>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</si>
  <si>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</si>
  <si>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</si>
  <si>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</si>
  <si>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</si>
  <si>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</si>
  <si>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</si>
  <si>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</si>
  <si>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</si>
  <si>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</si>
  <si>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</si>
  <si>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</si>
  <si>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</si>
  <si>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</si>
  <si>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</si>
  <si>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</si>
  <si>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</si>
  <si>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</si>
  <si>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</si>
  <si>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</si>
  <si>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</si>
  <si>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</si>
  <si>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</si>
  <si>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</si>
  <si>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</si>
  <si>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</si>
  <si>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</si>
  <si>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</si>
  <si>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</si>
  <si>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</si>
  <si>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</si>
  <si>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</si>
  <si>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</si>
  <si>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</si>
  <si>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</si>
  <si>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</si>
  <si>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</si>
  <si>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</si>
  <si>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</si>
  <si>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</si>
  <si>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</si>
  <si>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</si>
  <si>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</si>
  <si>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</si>
  <si>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</si>
  <si>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</si>
  <si>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</si>
  <si>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</si>
  <si>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</si>
  <si>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</si>
  <si>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</si>
  <si>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</si>
  <si>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</si>
  <si>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</si>
  <si>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</si>
  <si>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</si>
  <si>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</si>
  <si>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</si>
  <si>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</si>
  <si>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</si>
  <si>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</si>
  <si>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</si>
  <si>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</si>
  <si>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</si>
  <si>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</si>
  <si>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</si>
  <si>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</si>
  <si>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</si>
  <si>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</si>
  <si>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</si>
  <si>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</si>
  <si>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</si>
  <si>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</si>
  <si>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</si>
  <si>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</si>
  <si>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</si>
  <si>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</si>
  <si>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</si>
  <si>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</si>
  <si>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</si>
  <si>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</si>
  <si>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</si>
  <si>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</si>
  <si>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</si>
  <si>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</si>
  <si>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</si>
  <si>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</si>
  <si>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</si>
  <si>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</si>
  <si>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</si>
  <si>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</si>
  <si>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</si>
  <si>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</si>
  <si>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</si>
  <si>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</si>
  <si>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</si>
  <si>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</si>
  <si>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</si>
  <si>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</si>
  <si>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</si>
  <si>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</si>
  <si>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</si>
  <si>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</si>
  <si>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</si>
  <si>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</si>
  <si>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</si>
  <si>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</si>
  <si>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</si>
  <si>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</si>
  <si>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</si>
  <si>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</si>
  <si>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</si>
  <si>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</si>
  <si>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</si>
  <si>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</si>
  <si>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</si>
  <si>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</si>
  <si>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</si>
  <si>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</si>
  <si>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</si>
  <si>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</si>
  <si>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</si>
  <si>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</si>
  <si>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</si>
  <si>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</si>
  <si>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</si>
  <si>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</si>
  <si>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</si>
  <si>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</si>
  <si>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</si>
  <si>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</si>
  <si>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</si>
  <si>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</si>
  <si>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</si>
  <si>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</si>
  <si>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</si>
  <si>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</si>
  <si>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</si>
  <si>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</si>
  <si>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</si>
  <si>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</si>
  <si>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</si>
  <si>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</si>
  <si>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</si>
  <si>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</si>
  <si>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</si>
  <si>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</si>
  <si>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</si>
  <si>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</si>
  <si>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</si>
  <si>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</si>
  <si>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</si>
  <si>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</si>
  <si>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</si>
  <si>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</si>
  <si>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</si>
  <si>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</si>
  <si>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</si>
  <si>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</si>
  <si>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</si>
  <si>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</si>
  <si>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</si>
  <si>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</si>
  <si>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</si>
  <si>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</si>
  <si>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</si>
  <si>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</si>
  <si>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</si>
  <si>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</si>
  <si>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</si>
  <si>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</si>
  <si>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</si>
  <si>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</si>
  <si>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</si>
  <si>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</si>
  <si>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</si>
  <si>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</si>
  <si>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</si>
  <si>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</si>
  <si>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</si>
  <si>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</si>
  <si>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</si>
  <si>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</si>
  <si>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</si>
  <si>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</si>
  <si>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</si>
  <si>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</si>
  <si>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</si>
  <si>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</si>
  <si>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</si>
  <si>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</si>
  <si>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</si>
  <si>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</si>
  <si>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</si>
  <si>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</si>
  <si>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</si>
  <si>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</si>
  <si>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</si>
  <si>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</si>
  <si>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</si>
  <si>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</si>
  <si>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</si>
  <si>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</si>
  <si>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</si>
  <si>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</si>
  <si>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</si>
  <si>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</si>
  <si>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</si>
  <si>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</si>
  <si>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</si>
  <si>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</si>
  <si>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</si>
  <si>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</si>
  <si>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</si>
  <si>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</si>
  <si>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</si>
  <si>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</si>
  <si>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</si>
  <si>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</si>
  <si>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</si>
  <si>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</si>
  <si>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</si>
  <si>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</si>
  <si>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</si>
  <si>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</si>
  <si>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</si>
  <si>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</si>
  <si>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</si>
  <si>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</si>
  <si>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</si>
  <si>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</si>
  <si>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</si>
  <si>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</si>
  <si>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</si>
  <si>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</si>
  <si>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</si>
  <si>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</si>
  <si>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</si>
  <si>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</si>
  <si>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</si>
  <si>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</si>
  <si>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</si>
  <si>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</si>
  <si>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</si>
  <si>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</si>
  <si>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</si>
  <si>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</si>
  <si>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</si>
  <si>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</si>
  <si>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</si>
  <si>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</si>
  <si>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</si>
  <si>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</si>
  <si>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</si>
  <si>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</si>
  <si>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</si>
  <si>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</si>
  <si>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</si>
  <si>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</si>
  <si>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</si>
  <si>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</si>
  <si>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</si>
  <si>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</si>
  <si>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</si>
  <si>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</si>
  <si>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</si>
  <si>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</si>
  <si>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</si>
  <si>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</si>
  <si>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</si>
  <si>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</si>
  <si>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</si>
  <si>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</si>
  <si>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</si>
  <si>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</si>
  <si>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</si>
  <si>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</si>
  <si>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</si>
  <si>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</si>
  <si>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</si>
  <si>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</si>
  <si>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</si>
  <si>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</si>
  <si>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</si>
  <si>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</si>
  <si>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</si>
  <si>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</si>
  <si>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</si>
  <si>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</si>
  <si>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</si>
  <si>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</si>
  <si>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</si>
  <si>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</si>
  <si>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</si>
  <si>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</si>
  <si>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</si>
  <si>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</si>
  <si>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</si>
  <si>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</si>
  <si>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</si>
  <si>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</si>
  <si>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</si>
  <si>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</si>
  <si>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</si>
  <si>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</si>
  <si>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</si>
  <si>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</si>
  <si>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</si>
  <si>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</si>
  <si>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</si>
  <si>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</si>
  <si>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</si>
  <si>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</si>
  <si>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</si>
  <si>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</si>
  <si>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</si>
  <si>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</si>
  <si>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</si>
  <si>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</si>
  <si>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</si>
  <si>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</si>
  <si>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</si>
  <si>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</si>
  <si>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</si>
  <si>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</si>
  <si>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</si>
  <si>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</si>
  <si>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</si>
  <si>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</si>
  <si>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</si>
  <si>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</si>
  <si>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</si>
  <si>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</si>
  <si>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</si>
  <si>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</si>
  <si>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</si>
  <si>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</si>
  <si>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</si>
  <si>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</si>
  <si>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</si>
  <si>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</si>
  <si>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</si>
  <si>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</si>
  <si>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</si>
  <si>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</si>
  <si>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</si>
  <si>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</si>
  <si>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</si>
  <si>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</si>
  <si>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</si>
  <si>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</si>
  <si>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</si>
  <si>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</si>
  <si>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</si>
  <si>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</si>
  <si>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</si>
  <si>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</si>
  <si>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</si>
  <si>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</si>
  <si>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</si>
  <si>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</si>
  <si>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</si>
  <si>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</si>
  <si>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</si>
  <si>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</si>
  <si>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</si>
  <si>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</si>
  <si>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</si>
  <si>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</si>
  <si>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</si>
  <si>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</si>
  <si>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</si>
  <si>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</si>
  <si>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</si>
  <si>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</si>
  <si>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</si>
  <si>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</si>
  <si>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</si>
  <si>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</si>
  <si>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</si>
  <si>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</si>
  <si>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</si>
  <si>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</si>
  <si>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</si>
  <si>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</si>
  <si>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</si>
  <si>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</si>
  <si>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</si>
  <si>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</si>
  <si>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</si>
  <si>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</si>
  <si>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</si>
  <si>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</si>
  <si>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</si>
  <si>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</si>
  <si>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</si>
  <si>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</si>
  <si>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</si>
  <si>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</si>
  <si>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</si>
  <si>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</si>
  <si>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</si>
  <si>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</si>
  <si>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</si>
  <si>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</si>
  <si>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</si>
  <si>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</si>
  <si>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</si>
  <si>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</si>
  <si>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</si>
  <si>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</si>
  <si>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</si>
  <si>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</si>
  <si>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</si>
  <si>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</si>
  <si>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</si>
  <si>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</si>
  <si>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</si>
  <si>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</si>
  <si>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</si>
  <si>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</si>
  <si>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</si>
  <si>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</si>
  <si>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</si>
  <si>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</si>
  <si>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</si>
  <si>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</si>
  <si>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</si>
  <si>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</si>
  <si>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</si>
  <si>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</si>
  <si>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</si>
  <si>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</si>
  <si>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</si>
  <si>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</si>
  <si>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</si>
  <si>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</si>
  <si>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</si>
  <si>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</si>
  <si>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</si>
  <si>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</si>
  <si>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</si>
  <si>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</si>
  <si>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</si>
  <si>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</si>
  <si>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</si>
  <si>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</si>
  <si>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</si>
  <si>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</si>
  <si>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</si>
  <si>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</si>
  <si>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</si>
  <si>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</si>
  <si>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</si>
  <si>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</si>
  <si>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</si>
  <si>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</si>
  <si>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</si>
  <si>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</si>
  <si>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</si>
  <si>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</si>
  <si>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</si>
  <si>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</si>
  <si>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</si>
  <si>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</si>
  <si>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</si>
  <si>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</si>
  <si>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</si>
  <si>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</si>
  <si>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</si>
  <si>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</si>
  <si>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</si>
  <si>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</si>
  <si>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</si>
  <si>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</si>
  <si>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</si>
  <si>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</si>
  <si>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</si>
  <si>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</si>
  <si>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</si>
  <si>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</si>
  <si>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</si>
  <si>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</si>
  <si>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</si>
  <si>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</si>
  <si>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</si>
  <si>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</si>
  <si>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</si>
  <si>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</si>
  <si>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</si>
  <si>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</si>
  <si>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</si>
  <si>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</si>
  <si>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</si>
  <si>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</si>
  <si>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</si>
  <si>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</si>
  <si>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</si>
  <si>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</si>
  <si>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</si>
  <si>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</si>
  <si>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</si>
  <si>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</si>
  <si>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</si>
  <si>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</si>
  <si>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</si>
  <si>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</si>
  <si>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</si>
  <si>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</si>
  <si>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</si>
  <si>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</si>
  <si>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</si>
  <si>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</si>
  <si>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</si>
  <si>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</si>
  <si>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</si>
  <si>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</si>
  <si>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</si>
  <si>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</si>
  <si>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</si>
  <si>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</si>
  <si>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</si>
  <si>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</si>
  <si>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</si>
  <si>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</si>
  <si>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</si>
  <si>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</si>
  <si>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</si>
  <si>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</si>
  <si>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</si>
  <si>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</si>
  <si>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</si>
  <si>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</si>
  <si>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</si>
  <si>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</si>
  <si>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</si>
  <si>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</si>
  <si>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</si>
  <si>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</si>
  <si>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</si>
  <si>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</si>
  <si>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</si>
  <si>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</si>
  <si>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</si>
  <si>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</si>
  <si>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</si>
  <si>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</si>
  <si>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</si>
  <si>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</si>
  <si>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</si>
  <si>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</si>
  <si>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</si>
  <si>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</si>
  <si>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</si>
  <si>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</si>
  <si>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</si>
  <si>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</si>
  <si>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</si>
  <si>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</si>
  <si>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</si>
  <si>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</si>
  <si>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</si>
  <si>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</si>
  <si>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</si>
  <si>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</si>
  <si>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</si>
  <si>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</si>
  <si>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</si>
  <si>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</si>
  <si>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</si>
  <si>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</si>
  <si>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</si>
  <si>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</si>
  <si>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</si>
  <si>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</si>
  <si>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</si>
  <si>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</si>
  <si>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</si>
  <si>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</si>
  <si>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</si>
  <si>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</si>
  <si>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</si>
  <si>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</si>
  <si>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</si>
  <si>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</si>
  <si>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</si>
  <si>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</si>
  <si>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</si>
  <si>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</si>
  <si>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</si>
  <si>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</si>
  <si>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</si>
  <si>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</si>
  <si>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</si>
  <si>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</si>
  <si>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</si>
  <si>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</si>
  <si>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</si>
  <si>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</si>
  <si>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</si>
  <si>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</si>
  <si>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</si>
  <si>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</si>
  <si>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</si>
  <si>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</si>
  <si>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</si>
  <si>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</si>
  <si>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</si>
  <si>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</si>
  <si>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</si>
  <si>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</si>
  <si>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</si>
  <si>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</si>
  <si>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</si>
  <si>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</si>
  <si>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</si>
  <si>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</si>
  <si>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</si>
  <si>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</si>
  <si>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</si>
  <si>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</si>
  <si>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</si>
  <si>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</si>
  <si>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</si>
  <si>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</si>
  <si>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</si>
  <si>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</si>
  <si>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</si>
  <si>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</si>
  <si>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</si>
  <si>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</si>
  <si>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</si>
  <si>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</si>
  <si>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</si>
  <si>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</si>
  <si>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</si>
  <si>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</si>
  <si>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</si>
  <si>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</si>
  <si>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</si>
  <si>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</si>
  <si>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</si>
  <si>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</si>
  <si>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</si>
  <si>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</si>
  <si>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</si>
  <si>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</si>
  <si>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</si>
  <si>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</si>
  <si>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</si>
  <si>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</si>
  <si>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</si>
  <si>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</si>
  <si>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</si>
  <si>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</si>
  <si>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</si>
  <si>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</si>
  <si>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</si>
  <si>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</si>
  <si>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</si>
  <si>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</si>
  <si>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</si>
  <si>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</si>
  <si>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</si>
  <si>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</si>
  <si>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</si>
  <si>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</si>
  <si>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</si>
  <si>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</si>
  <si>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</si>
  <si>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</si>
  <si>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</si>
  <si>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</si>
  <si>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</si>
  <si>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</si>
  <si>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</si>
  <si>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</si>
  <si>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</si>
  <si>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</si>
  <si>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</si>
  <si>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</si>
  <si>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</si>
  <si>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</si>
  <si>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</si>
  <si>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</si>
  <si>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</si>
  <si>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</si>
  <si>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</si>
  <si>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</si>
  <si>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</si>
  <si>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</si>
  <si>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</si>
  <si>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</si>
  <si>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</si>
  <si>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</si>
  <si>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</si>
  <si>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</si>
  <si>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</si>
  <si>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</si>
  <si>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</si>
  <si>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</si>
  <si>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</si>
  <si>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</si>
  <si>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</si>
  <si>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</si>
  <si>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</si>
  <si>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</si>
  <si>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</si>
  <si>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</si>
  <si>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</si>
  <si>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</si>
  <si>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</si>
  <si>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</si>
  <si>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</si>
  <si>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</si>
  <si>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</si>
  <si>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</si>
  <si>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</si>
  <si>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</si>
  <si>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</si>
  <si>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</si>
  <si>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</si>
  <si>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</si>
  <si>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</si>
  <si>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</si>
  <si>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</si>
  <si>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</si>
  <si>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</si>
  <si>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</si>
  <si>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</si>
  <si>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</si>
  <si>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</si>
  <si>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</si>
  <si>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</si>
  <si>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</si>
  <si>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</si>
  <si>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</si>
  <si>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</si>
  <si>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</si>
  <si>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</si>
  <si>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</si>
  <si>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</si>
  <si>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</si>
  <si>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</si>
  <si>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</si>
  <si>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</si>
  <si>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</si>
  <si>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</si>
  <si>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</si>
  <si>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</si>
  <si>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</si>
  <si>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</si>
  <si>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</si>
  <si>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</si>
  <si>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</si>
  <si>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</si>
  <si>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</si>
  <si>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</si>
  <si>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</si>
  <si>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</si>
  <si>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</si>
  <si>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</si>
  <si>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</si>
  <si>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</si>
  <si>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</si>
  <si>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</si>
  <si>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</si>
  <si>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</si>
  <si>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</si>
  <si>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</si>
  <si>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</si>
  <si>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</si>
  <si>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</si>
  <si>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</si>
  <si>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</si>
  <si>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</si>
  <si>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</si>
  <si>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</si>
  <si>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</si>
  <si>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</si>
  <si>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</si>
  <si>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</si>
  <si>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</si>
  <si>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</si>
  <si>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</si>
  <si>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</si>
  <si>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</si>
  <si>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</si>
  <si>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</si>
  <si>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</si>
  <si>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</si>
  <si>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</si>
  <si>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</si>
  <si>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</si>
  <si>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</si>
  <si>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</si>
  <si>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</si>
  <si>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</si>
  <si>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</si>
  <si>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</si>
  <si>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</si>
  <si>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</si>
  <si>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</si>
  <si>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</si>
  <si>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</si>
  <si>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</si>
  <si>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</si>
  <si>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</si>
  <si>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</si>
  <si>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</si>
  <si>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</si>
  <si>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</si>
  <si>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</si>
  <si>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</si>
  <si>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</si>
  <si>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</si>
  <si>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</si>
  <si>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</si>
  <si>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</si>
  <si>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</si>
  <si>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</si>
  <si>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</si>
  <si>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</si>
  <si>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</si>
  <si>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</si>
  <si>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</si>
  <si>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</si>
  <si>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</si>
  <si>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</si>
  <si>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</si>
  <si>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</si>
  <si>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</si>
  <si>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</si>
  <si>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</si>
  <si>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</si>
  <si>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</si>
  <si>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</si>
  <si>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</si>
  <si>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</si>
  <si>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</si>
  <si>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</si>
  <si>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</si>
  <si>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</si>
  <si>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</si>
  <si>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</si>
  <si>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</si>
  <si>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</si>
  <si>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</si>
  <si>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</si>
  <si>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</si>
  <si>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</si>
  <si>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</si>
  <si>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</si>
  <si>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</si>
  <si>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</si>
  <si>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</si>
  <si>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</si>
  <si>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</si>
  <si>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</si>
  <si>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</si>
  <si>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</si>
  <si>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</si>
  <si>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</si>
  <si>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</si>
  <si>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</si>
  <si>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</si>
  <si>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</si>
  <si>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</si>
  <si>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</si>
  <si>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</si>
  <si>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</si>
  <si>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</si>
  <si>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</si>
  <si>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</si>
  <si>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</si>
  <si>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</si>
  <si>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</si>
  <si>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</si>
  <si>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</si>
  <si>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</si>
  <si>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</si>
  <si>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</si>
  <si>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</si>
  <si>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</si>
  <si>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</si>
  <si>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</si>
  <si>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</si>
  <si>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</si>
  <si>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</si>
  <si>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</si>
  <si>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</si>
  <si>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</si>
  <si>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</si>
  <si>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</si>
  <si>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</si>
  <si>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</si>
  <si>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</si>
  <si>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</si>
  <si>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</si>
  <si>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</si>
  <si>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</si>
  <si>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</si>
  <si>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</si>
  <si>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</si>
  <si>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</si>
  <si>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</si>
  <si>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</si>
  <si>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</si>
  <si>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</si>
  <si>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</si>
  <si>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</si>
  <si>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</si>
  <si>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</si>
  <si>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</si>
  <si>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</si>
  <si>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</si>
  <si>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</si>
  <si>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</si>
  <si>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</si>
  <si>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</si>
  <si>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</si>
  <si>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</si>
  <si>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</si>
  <si>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</si>
  <si>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</si>
  <si>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</si>
  <si>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</si>
  <si>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</si>
  <si>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</si>
  <si>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</si>
  <si>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</si>
  <si>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</si>
  <si>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</si>
  <si>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</si>
  <si>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</si>
  <si>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</si>
  <si>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</si>
  <si>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</si>
  <si>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</si>
  <si>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</si>
  <si>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</si>
  <si>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</si>
  <si>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</si>
  <si>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</si>
  <si>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</si>
  <si>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</si>
  <si>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</si>
  <si>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</si>
  <si>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</si>
  <si>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</si>
  <si>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</si>
  <si>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</si>
  <si>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</si>
  <si>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</si>
  <si>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</si>
  <si>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</si>
  <si>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</si>
  <si>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</si>
  <si>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</si>
  <si>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</si>
  <si>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</si>
  <si>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</si>
  <si>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</si>
  <si>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</si>
  <si>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</si>
  <si>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</si>
  <si>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</si>
  <si>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</si>
  <si>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</si>
  <si>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</si>
  <si>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</si>
  <si>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</si>
  <si>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</si>
  <si>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</si>
  <si>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</si>
  <si>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</si>
  <si>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</si>
  <si>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</si>
  <si>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</si>
  <si>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</si>
  <si>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</si>
  <si>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</si>
  <si>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</si>
  <si>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</si>
  <si>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</si>
  <si>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</si>
  <si>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</si>
  <si>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</si>
  <si>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</si>
  <si>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</si>
  <si>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</si>
  <si>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</si>
  <si>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</si>
  <si>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</si>
  <si>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</si>
  <si>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</si>
  <si>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</si>
  <si>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</si>
  <si>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</si>
  <si>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</si>
  <si>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</si>
  <si>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</si>
  <si>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</si>
  <si>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</si>
  <si>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</si>
  <si>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</si>
  <si>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</si>
  <si>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</si>
  <si>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</si>
  <si>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</si>
  <si>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</si>
  <si>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</si>
  <si>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</si>
  <si>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</si>
  <si>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</si>
  <si>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</si>
  <si>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</si>
  <si>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</si>
  <si>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</si>
  <si>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</si>
  <si>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</si>
  <si>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</si>
  <si>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</si>
  <si>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</si>
  <si>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</si>
  <si>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</si>
  <si>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</si>
  <si>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</si>
  <si>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</si>
  <si>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</si>
  <si>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</si>
  <si>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</si>
  <si>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</si>
  <si>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</si>
  <si>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</si>
  <si>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</si>
  <si>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</si>
  <si>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</si>
  <si>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</si>
  <si>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</si>
  <si>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</si>
  <si>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</si>
  <si>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</si>
  <si>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</si>
  <si>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</si>
  <si>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</si>
  <si>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</si>
  <si>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</si>
  <si>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</si>
  <si>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</si>
  <si>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</si>
  <si>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</si>
  <si>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</si>
  <si>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</si>
  <si>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</si>
  <si>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</si>
  <si>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</si>
  <si>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</si>
  <si>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</si>
  <si>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</si>
  <si>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</si>
  <si>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</si>
  <si>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</si>
  <si>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</si>
  <si>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</si>
  <si>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</si>
  <si>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</si>
  <si>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</si>
  <si>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</si>
  <si>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</si>
  <si>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</si>
  <si>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</si>
  <si>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</si>
  <si>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</si>
  <si>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</si>
  <si>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</si>
  <si>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</si>
  <si>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</si>
  <si>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</si>
  <si>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</si>
  <si>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</si>
  <si>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</si>
  <si>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</si>
  <si>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</si>
  <si>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</si>
  <si>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</si>
  <si>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</si>
  <si>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</si>
  <si>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</si>
  <si>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</si>
  <si>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</si>
  <si>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</si>
  <si>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</si>
  <si>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</si>
  <si>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</si>
  <si>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</si>
  <si>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</si>
  <si>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</si>
  <si>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</si>
  <si>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</si>
  <si>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</si>
  <si>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</si>
  <si>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</si>
  <si>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</si>
  <si>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</si>
  <si>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</si>
  <si>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</si>
  <si>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</si>
  <si>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</si>
  <si>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</si>
  <si>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</si>
  <si>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</si>
  <si>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</si>
  <si>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</si>
  <si>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</si>
  <si>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</si>
  <si>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</si>
  <si>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</si>
  <si>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</si>
  <si>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</si>
  <si>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</si>
  <si>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</si>
  <si>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</si>
  <si>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</si>
  <si>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</si>
  <si>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</si>
  <si>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</si>
  <si>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</si>
  <si>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</si>
  <si>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</si>
  <si>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</si>
  <si>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</si>
  <si>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</si>
  <si>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</si>
  <si>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</si>
  <si>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</si>
  <si>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</si>
  <si>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</si>
  <si>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</si>
  <si>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</si>
  <si>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</si>
  <si>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</si>
  <si>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</si>
  <si>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</si>
  <si>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</si>
  <si>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</si>
  <si>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</si>
  <si>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</si>
  <si>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</si>
  <si>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</si>
  <si>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</si>
  <si>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</si>
  <si>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</si>
  <si>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</si>
  <si>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</si>
  <si>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</si>
  <si>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</si>
  <si>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</si>
  <si>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</si>
  <si>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</si>
  <si>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</si>
  <si>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</si>
  <si>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</si>
  <si>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</si>
  <si>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</si>
  <si>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</si>
  <si>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</si>
  <si>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</si>
  <si>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</si>
  <si>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</si>
  <si>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</si>
  <si>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</si>
  <si>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</si>
  <si>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</si>
  <si>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</si>
  <si>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</si>
  <si>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</si>
  <si>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</si>
  <si>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</si>
  <si>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</si>
  <si>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</si>
  <si>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</si>
  <si>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</si>
  <si>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</si>
  <si>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</si>
  <si>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</si>
  <si>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</si>
  <si>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</si>
  <si>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</si>
  <si>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</si>
  <si>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</si>
  <si>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</si>
  <si>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</si>
  <si>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</si>
  <si>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</si>
  <si>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</si>
  <si>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</si>
  <si>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</si>
  <si>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</si>
  <si>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</si>
  <si>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</si>
  <si>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</si>
  <si>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</si>
  <si>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</si>
  <si>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</si>
  <si>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</si>
  <si>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</si>
  <si>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</si>
  <si>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</si>
  <si>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</si>
  <si>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</si>
  <si>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</si>
  <si>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</si>
  <si>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</si>
  <si>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</si>
  <si>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</si>
  <si>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</si>
  <si>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</si>
  <si>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</si>
  <si>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</si>
  <si>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</si>
  <si>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</si>
  <si>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</si>
  <si>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</si>
  <si>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</si>
  <si>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</si>
  <si>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</si>
  <si>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</si>
  <si>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</si>
  <si>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</si>
  <si>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</si>
  <si>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</si>
  <si>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</si>
  <si>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</si>
  <si>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</si>
  <si>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</si>
  <si>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</si>
  <si>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</si>
  <si>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</si>
  <si>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</si>
  <si>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</si>
  <si>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</si>
  <si>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</si>
  <si>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</si>
  <si>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</si>
  <si>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</si>
  <si>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</si>
  <si>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</si>
  <si>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</si>
  <si>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</si>
  <si>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</si>
  <si>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</si>
  <si>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</si>
  <si>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</si>
  <si>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</si>
  <si>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</si>
  <si>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</si>
  <si>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</si>
  <si>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</si>
  <si>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</si>
  <si>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</si>
  <si>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</si>
  <si>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</si>
  <si>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</si>
  <si>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</si>
  <si>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</si>
  <si>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</si>
  <si>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</si>
  <si>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</si>
  <si>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</si>
  <si>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</si>
  <si>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</si>
  <si>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</si>
  <si>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</si>
  <si>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</si>
  <si>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</si>
  <si>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</si>
  <si>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</si>
  <si>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</si>
  <si>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</si>
  <si>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</si>
  <si>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</si>
  <si>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</si>
  <si>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</si>
  <si>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</si>
  <si>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</si>
  <si>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</si>
  <si>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</si>
  <si>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</si>
  <si>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</si>
  <si>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</si>
  <si>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</si>
  <si>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</si>
  <si>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</si>
  <si>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</si>
  <si>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</si>
  <si>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</si>
  <si>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</si>
  <si>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</si>
  <si>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</si>
  <si>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</si>
  <si>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</si>
  <si>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</si>
  <si>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</si>
  <si>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</si>
  <si>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</si>
  <si>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</si>
  <si>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</si>
  <si>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</si>
  <si>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</si>
  <si>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</si>
  <si>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</si>
  <si>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</si>
  <si>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</si>
  <si>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</si>
  <si>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</si>
  <si>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</si>
  <si>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</si>
  <si>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</si>
  <si>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</si>
  <si>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</si>
  <si>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</si>
  <si>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</si>
  <si>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</si>
  <si>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</si>
  <si>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</si>
  <si>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</si>
  <si>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</si>
  <si>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</si>
  <si>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</si>
  <si>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</si>
  <si>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</si>
  <si>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</si>
  <si>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</si>
  <si>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</si>
  <si>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</si>
  <si>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</si>
  <si>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</si>
  <si>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</si>
  <si>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</si>
  <si>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</si>
  <si>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</si>
  <si>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</si>
  <si>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</si>
  <si>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</si>
  <si>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</si>
  <si>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</si>
  <si>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</si>
  <si>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</si>
  <si>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</si>
  <si>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</si>
  <si>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</si>
  <si>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</si>
  <si>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</si>
  <si>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</si>
  <si>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</si>
  <si>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</si>
  <si>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</si>
  <si>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</si>
  <si>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</si>
  <si>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</si>
  <si>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</si>
  <si>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</si>
  <si>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</si>
  <si>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</si>
  <si>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</si>
  <si>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</si>
  <si>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</si>
  <si>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</si>
  <si>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</si>
  <si>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</si>
  <si>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</si>
  <si>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</si>
  <si>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</si>
  <si>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</si>
  <si>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</si>
  <si>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</si>
  <si>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</si>
  <si>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</si>
  <si>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</si>
  <si>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</si>
  <si>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</si>
  <si>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</si>
  <si>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</si>
  <si>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</si>
  <si>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</si>
  <si>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</si>
  <si>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</si>
  <si>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</si>
  <si>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</si>
  <si>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</si>
  <si>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</si>
  <si>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</si>
  <si>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</si>
  <si>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</si>
  <si>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</si>
  <si>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</si>
  <si>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</si>
  <si>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</si>
  <si>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</si>
  <si>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</si>
  <si>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</si>
  <si>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</si>
  <si>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</si>
  <si>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</si>
  <si>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</si>
  <si>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</si>
  <si>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</si>
  <si>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</si>
  <si>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</si>
  <si>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</si>
  <si>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</si>
  <si>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</si>
  <si>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</si>
  <si>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</si>
  <si>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</si>
  <si>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</si>
  <si>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</si>
  <si>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</si>
  <si>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</si>
  <si>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</si>
  <si>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</si>
  <si>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</si>
  <si>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</si>
  <si>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</si>
  <si>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</si>
  <si>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</si>
  <si>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</si>
  <si>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</si>
  <si>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</si>
  <si>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</si>
  <si>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</si>
  <si>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</si>
  <si>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</si>
  <si>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</si>
  <si>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</si>
  <si>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</si>
  <si>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</si>
  <si>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</si>
  <si>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</si>
  <si>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</si>
  <si>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</si>
  <si>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</si>
  <si>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</si>
  <si>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</si>
  <si>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</si>
  <si>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</si>
  <si>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</si>
  <si>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</si>
  <si>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</si>
  <si>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</si>
  <si>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</si>
  <si>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</si>
  <si>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</si>
  <si>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</si>
  <si>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</si>
  <si>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</si>
  <si>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</si>
  <si>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</si>
  <si>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</si>
  <si>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</si>
  <si>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</si>
  <si>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</si>
  <si>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</si>
  <si>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</si>
  <si>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</si>
  <si>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</si>
  <si>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</si>
  <si>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</si>
  <si>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</si>
  <si>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</si>
  <si>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</si>
  <si>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</si>
  <si>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</si>
  <si>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</si>
  <si>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</si>
  <si>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</si>
  <si>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</si>
  <si>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</si>
  <si>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</si>
  <si>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</si>
  <si>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</si>
  <si>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</si>
  <si>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</si>
  <si>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</si>
  <si>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</si>
  <si>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</si>
  <si>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</si>
  <si>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</si>
  <si>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</si>
  <si>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</si>
  <si>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</si>
  <si>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</si>
  <si>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</si>
  <si>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</si>
  <si>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</si>
  <si>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</si>
  <si>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</si>
  <si>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</si>
  <si>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</si>
  <si>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</si>
  <si>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</si>
  <si>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</si>
  <si>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</si>
  <si>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</si>
  <si>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</si>
  <si>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</si>
  <si>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</si>
  <si>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</si>
  <si>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</si>
  <si>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</si>
  <si>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</si>
  <si>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</si>
  <si>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</si>
  <si>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</si>
  <si>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</si>
  <si>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</si>
  <si>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</si>
  <si>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</si>
  <si>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</si>
  <si>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</si>
  <si>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</si>
  <si>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</si>
  <si>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</si>
  <si>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</si>
  <si>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</si>
  <si>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</si>
  <si>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</si>
  <si>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</si>
  <si>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</si>
  <si>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</si>
  <si>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</si>
  <si>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</si>
  <si>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</si>
  <si>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</si>
  <si>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</si>
  <si>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</si>
  <si>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</si>
  <si>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</si>
  <si>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</si>
  <si>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</si>
  <si>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</si>
  <si>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</si>
  <si>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</si>
  <si>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</si>
  <si>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</si>
  <si>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</si>
  <si>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</si>
  <si>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</si>
  <si>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</si>
  <si>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</si>
  <si>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</si>
  <si>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</si>
  <si>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</si>
  <si>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</si>
  <si>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</si>
  <si>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</si>
  <si>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</si>
  <si>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</si>
  <si>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</si>
  <si>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</si>
  <si>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</si>
  <si>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</si>
  <si>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</si>
  <si>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</si>
  <si>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</si>
  <si>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</si>
  <si>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</si>
  <si>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</si>
  <si>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</si>
  <si>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</si>
  <si>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</si>
  <si>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</si>
  <si>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</si>
  <si>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</si>
  <si>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</si>
  <si>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</si>
  <si>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</si>
  <si>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</si>
  <si>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</si>
  <si>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</si>
  <si>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</si>
  <si>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</si>
  <si>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</si>
  <si>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</si>
  <si>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</si>
  <si>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</si>
  <si>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</si>
  <si>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</si>
  <si>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</si>
  <si>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</si>
  <si>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</si>
  <si>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</si>
  <si>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</si>
  <si>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</si>
  <si>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</si>
  <si>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</si>
  <si>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</si>
  <si>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</si>
  <si>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</si>
  <si>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</si>
  <si>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</si>
  <si>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</si>
  <si>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</si>
  <si>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</si>
  <si>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</si>
  <si>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</si>
  <si>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</si>
  <si>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</si>
  <si>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</si>
  <si>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</si>
  <si>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</si>
  <si>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</si>
  <si>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</si>
  <si>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</si>
  <si>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</si>
  <si>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</si>
  <si>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</si>
  <si>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</si>
  <si>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</si>
  <si>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</si>
  <si>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</si>
  <si>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</si>
  <si>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</si>
  <si>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</si>
  <si>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</si>
  <si>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</si>
  <si>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</si>
  <si>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</si>
  <si>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</si>
  <si>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</si>
  <si>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</si>
  <si>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</si>
  <si>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</si>
  <si>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</si>
  <si>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</si>
  <si>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</si>
  <si>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</si>
  <si>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</si>
  <si>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</si>
  <si>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</si>
  <si>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</si>
  <si>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</si>
  <si>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</si>
  <si>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</si>
  <si>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</si>
  <si>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</si>
  <si>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</si>
  <si>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</si>
  <si>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</si>
  <si>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</si>
  <si>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</si>
  <si>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</si>
  <si>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</si>
  <si>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</si>
  <si>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</si>
  <si>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</si>
  <si>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</si>
  <si>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</si>
  <si>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</si>
  <si>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</si>
  <si>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</si>
  <si>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</si>
  <si>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</si>
  <si>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</si>
  <si>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</si>
  <si>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</si>
  <si>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</si>
  <si>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</si>
  <si>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</si>
  <si>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</si>
  <si>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</si>
  <si>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</si>
  <si>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</si>
  <si>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</si>
  <si>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</si>
  <si>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</si>
  <si>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</si>
  <si>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</si>
  <si>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</si>
  <si>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</si>
  <si>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</si>
  <si>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</si>
  <si>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</si>
  <si>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</si>
  <si>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</si>
  <si>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</si>
  <si>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</si>
  <si>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</si>
  <si>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</si>
  <si>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</si>
  <si>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</si>
  <si>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</si>
  <si>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</si>
  <si>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</si>
  <si>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</si>
  <si>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</si>
  <si>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</si>
  <si>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</si>
  <si>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</si>
  <si>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</si>
  <si>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</si>
  <si>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</si>
  <si>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</si>
  <si>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</si>
  <si>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</si>
  <si>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</si>
  <si>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</si>
  <si>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</si>
  <si>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</si>
  <si>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</si>
  <si>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</si>
  <si>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</si>
  <si>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</si>
  <si>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</si>
  <si>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</si>
  <si>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</si>
  <si>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</si>
  <si>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</si>
  <si>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</si>
  <si>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</si>
  <si>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</si>
  <si>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</si>
  <si>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</si>
  <si>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</si>
  <si>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</si>
  <si>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</si>
  <si>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</si>
  <si>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</si>
  <si>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</si>
  <si>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</si>
  <si>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</si>
  <si>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</si>
  <si>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</si>
  <si>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</si>
  <si>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</si>
  <si>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</si>
  <si>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</si>
  <si>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</si>
  <si>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</si>
  <si>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</si>
  <si>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</si>
  <si>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</si>
  <si>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</si>
  <si>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</si>
  <si>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</si>
  <si>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</si>
  <si>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</si>
  <si>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</si>
  <si>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</si>
  <si>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</si>
  <si>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</si>
  <si>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</si>
  <si>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</si>
  <si>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</si>
  <si>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</si>
  <si>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</si>
  <si>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</si>
  <si>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</si>
  <si>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</si>
  <si>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</si>
  <si>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</si>
  <si>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</si>
  <si>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</si>
  <si>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</si>
  <si>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</si>
  <si>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</si>
  <si>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</si>
  <si>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</si>
  <si>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</si>
  <si>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</si>
  <si>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</si>
  <si>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</si>
  <si>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</si>
  <si>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</si>
  <si>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</si>
  <si>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</si>
  <si>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</si>
  <si>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</si>
  <si>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</si>
  <si>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</si>
  <si>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</si>
  <si>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</si>
  <si>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</si>
  <si>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</si>
  <si>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</si>
  <si>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</si>
  <si>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</si>
  <si>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</si>
  <si>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</si>
  <si>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</si>
  <si>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</si>
  <si>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</si>
  <si>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</si>
  <si>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</si>
  <si>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</si>
  <si>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</si>
  <si>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</si>
  <si>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</si>
  <si>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</si>
  <si>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</si>
  <si>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</si>
  <si>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</si>
  <si>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</si>
  <si>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</si>
  <si>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</si>
  <si>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</si>
  <si>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</si>
  <si>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</si>
  <si>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</si>
  <si>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</si>
  <si>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</si>
  <si>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</si>
  <si>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</si>
  <si>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</si>
  <si>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</si>
  <si>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</si>
  <si>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</si>
  <si>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</si>
  <si>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</si>
  <si>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</si>
  <si>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</si>
  <si>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</si>
  <si>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</si>
  <si>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</si>
  <si>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</si>
  <si>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</si>
  <si>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</si>
  <si>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</si>
  <si>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</si>
  <si>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</si>
  <si>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</si>
  <si>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</si>
  <si>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</si>
  <si>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</si>
  <si>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</si>
  <si>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</si>
  <si>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</si>
  <si>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</si>
  <si>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</si>
  <si>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</si>
  <si>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</si>
  <si>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</si>
  <si>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</si>
  <si>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</si>
  <si>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</si>
  <si>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</si>
  <si>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</si>
  <si>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</si>
  <si>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</si>
  <si>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</si>
  <si>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</si>
  <si>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</si>
  <si>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</si>
  <si>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</si>
  <si>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</si>
  <si>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</si>
  <si>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</si>
  <si>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</si>
  <si>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</si>
  <si>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</si>
  <si>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</si>
  <si>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</si>
  <si>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</si>
  <si>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</si>
  <si>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</si>
  <si>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</si>
  <si>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</si>
  <si>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</si>
  <si>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</si>
  <si>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</si>
  <si>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</si>
  <si>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</si>
  <si>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</si>
  <si>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</si>
  <si>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</si>
  <si>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</si>
  <si>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</si>
  <si>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</si>
  <si>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</si>
  <si>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</si>
  <si>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</si>
  <si>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</si>
  <si>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</si>
  <si>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</si>
  <si>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</si>
  <si>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</si>
  <si>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</si>
  <si>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</si>
  <si>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</si>
  <si>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</si>
  <si>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</si>
  <si>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</si>
  <si>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</si>
  <si>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</si>
  <si>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</si>
  <si>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</si>
  <si>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</si>
  <si>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</si>
  <si>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</si>
  <si>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</si>
  <si>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</si>
  <si>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</si>
  <si>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</si>
  <si>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</si>
  <si>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</si>
  <si>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</si>
  <si>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</si>
  <si>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</si>
  <si>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</si>
  <si>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</si>
  <si>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</si>
  <si>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</si>
  <si>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</si>
  <si>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</si>
  <si>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</si>
  <si>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</si>
  <si>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</si>
  <si>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</si>
  <si>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</si>
  <si>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</si>
  <si>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</si>
  <si>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</si>
  <si>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</si>
  <si>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</si>
  <si>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</si>
  <si>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</si>
  <si>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</si>
  <si>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</si>
  <si>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</si>
  <si>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</si>
  <si>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</si>
  <si>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</si>
  <si>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</si>
  <si>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</si>
  <si>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</si>
  <si>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</si>
  <si>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</si>
  <si>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</si>
  <si>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</si>
  <si>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</si>
  <si>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</si>
  <si>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</si>
  <si>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</si>
  <si>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</si>
  <si>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</si>
  <si>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</si>
  <si>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</si>
  <si>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</si>
  <si>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</si>
  <si>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</si>
  <si>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</si>
  <si>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</si>
  <si>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</si>
  <si>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</si>
  <si>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</si>
  <si>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</si>
  <si>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</si>
  <si>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</si>
  <si>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</si>
  <si>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</si>
  <si>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</si>
  <si>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</si>
  <si>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</si>
  <si>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</si>
  <si>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</si>
  <si>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</si>
  <si>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</si>
  <si>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</si>
  <si>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</si>
  <si>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</si>
  <si>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</si>
  <si>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</si>
  <si>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</si>
  <si>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</si>
  <si>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</si>
  <si>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</si>
  <si>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</si>
  <si>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</si>
  <si>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</si>
  <si>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</si>
  <si>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</si>
  <si>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</si>
  <si>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</si>
  <si>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</si>
  <si>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</si>
  <si>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</si>
  <si>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</si>
  <si>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</si>
  <si>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</si>
  <si>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</si>
  <si>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</si>
  <si>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</si>
  <si>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</si>
  <si>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</si>
  <si>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</si>
  <si>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</si>
  <si>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</si>
  <si>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</si>
  <si>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</si>
  <si>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</si>
  <si>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</si>
  <si>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</si>
  <si>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</si>
  <si>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</si>
  <si>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</si>
  <si>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</si>
  <si>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</si>
  <si>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</si>
  <si>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</si>
  <si>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</si>
  <si>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</si>
  <si>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</si>
  <si>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</si>
  <si>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</si>
  <si>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</si>
  <si>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</si>
  <si>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</si>
  <si>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</si>
  <si>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</si>
  <si>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</si>
  <si>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</si>
  <si>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</si>
  <si>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</si>
  <si>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</si>
  <si>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</si>
  <si>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</si>
  <si>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</si>
  <si>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</si>
  <si>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</si>
  <si>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</si>
  <si>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</si>
  <si>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</si>
  <si>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</si>
  <si>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</si>
  <si>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</si>
  <si>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</si>
  <si>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</si>
  <si>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</si>
  <si>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</si>
  <si>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</si>
  <si>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</si>
  <si>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</si>
  <si>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</si>
  <si>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</si>
  <si>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</si>
  <si>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</si>
  <si>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</si>
  <si>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</si>
  <si>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</si>
  <si>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</si>
  <si>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</si>
  <si>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</si>
  <si>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</si>
  <si>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</si>
  <si>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</si>
  <si>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</si>
  <si>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</si>
  <si>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</si>
  <si>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</si>
  <si>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</si>
  <si>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</si>
  <si>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</si>
  <si>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</si>
  <si>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</si>
  <si>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</si>
  <si>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</si>
  <si>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</si>
  <si>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</si>
  <si>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</si>
  <si>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</si>
  <si>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</si>
  <si>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</si>
  <si>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</si>
  <si>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</si>
  <si>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</si>
  <si>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</si>
  <si>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</si>
  <si>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</si>
  <si>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</si>
  <si>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</si>
  <si>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</si>
  <si>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</si>
  <si>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</si>
  <si>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</si>
  <si>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</si>
  <si>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</si>
  <si>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</si>
  <si>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</si>
  <si>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</si>
  <si>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</si>
  <si>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</si>
  <si>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</si>
  <si>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</si>
  <si>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</si>
  <si>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</si>
  <si>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</si>
  <si>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</si>
  <si>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</si>
  <si>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</si>
  <si>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</si>
  <si>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</si>
  <si>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</si>
  <si>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</si>
  <si>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</si>
  <si>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</si>
  <si>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</si>
  <si>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</si>
  <si>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</si>
  <si>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</si>
  <si>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</si>
  <si>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</si>
  <si>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</si>
  <si>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</si>
  <si>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</si>
  <si>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</si>
  <si>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</si>
  <si>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</si>
  <si>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</si>
  <si>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</si>
  <si>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</si>
  <si>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</si>
  <si>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</si>
  <si>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</si>
  <si>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</si>
  <si>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</si>
  <si>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</si>
  <si>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</si>
  <si>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</si>
  <si>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</si>
  <si>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</si>
  <si>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</si>
  <si>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</si>
  <si>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</si>
  <si>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</si>
  <si>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</si>
  <si>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</si>
  <si>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</si>
  <si>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</si>
  <si>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</si>
  <si>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</si>
  <si>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</si>
  <si>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</si>
  <si>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</si>
  <si>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</si>
  <si>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</si>
  <si>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</si>
  <si>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</si>
  <si>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</si>
  <si>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</si>
  <si>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</si>
  <si>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</si>
  <si>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</si>
  <si>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</si>
  <si>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</si>
  <si>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</si>
  <si>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</si>
  <si>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</si>
  <si>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</si>
  <si>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</si>
  <si>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</si>
  <si>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</si>
  <si>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</si>
  <si>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</si>
  <si>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</si>
  <si>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</si>
  <si>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</si>
  <si>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</si>
  <si>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</si>
  <si>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</si>
  <si>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</si>
  <si>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</si>
  <si>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</si>
  <si>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</si>
  <si>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</si>
  <si>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</si>
  <si>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</si>
  <si>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</si>
  <si>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</si>
  <si>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</si>
  <si>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</si>
  <si>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</si>
  <si>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</si>
  <si>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</si>
  <si>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</si>
  <si>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</si>
  <si>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</si>
  <si>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</si>
  <si>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</si>
  <si>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</si>
  <si>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</si>
  <si>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</si>
  <si>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</si>
  <si>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</si>
  <si>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</si>
  <si>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</si>
  <si>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</si>
  <si>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</si>
  <si>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</si>
  <si>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</si>
  <si>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</si>
  <si>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</si>
  <si>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</si>
  <si>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</si>
  <si>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</si>
  <si>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</si>
  <si>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</si>
  <si>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</si>
  <si>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</si>
  <si>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</si>
  <si>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</si>
  <si>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</si>
  <si>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</si>
  <si>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</si>
  <si>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</si>
  <si>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</si>
  <si>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</si>
  <si>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</si>
  <si>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</si>
  <si>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</si>
  <si>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</si>
  <si>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</si>
  <si>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</si>
  <si>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</si>
  <si>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</si>
  <si>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</si>
  <si>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</si>
  <si>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</si>
  <si>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</si>
  <si>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</si>
  <si>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</si>
  <si>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</si>
  <si>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</si>
  <si>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</si>
  <si>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</si>
  <si>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</si>
  <si>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</si>
  <si>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</si>
  <si>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</si>
  <si>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</si>
  <si>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</si>
  <si>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</si>
  <si>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</si>
  <si>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</si>
  <si>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</si>
  <si>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</si>
  <si>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</si>
  <si>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</si>
  <si>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</si>
  <si>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</si>
  <si>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</si>
  <si>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</si>
  <si>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</si>
  <si>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</si>
  <si>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</si>
  <si>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</si>
  <si>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</si>
  <si>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</si>
  <si>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</si>
  <si>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</si>
  <si>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</si>
  <si>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</si>
  <si>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</si>
  <si>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</si>
  <si>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</si>
  <si>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</si>
  <si>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</si>
  <si>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</si>
  <si>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</si>
  <si>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</si>
  <si>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</si>
  <si>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</si>
  <si>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</si>
  <si>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</si>
  <si>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</si>
  <si>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</si>
  <si>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</si>
  <si>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</si>
  <si>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</si>
  <si>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</si>
  <si>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</si>
  <si>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</si>
  <si>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</si>
  <si>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</si>
  <si>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</si>
  <si>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</si>
  <si>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</si>
  <si>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</si>
  <si>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</si>
  <si>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</si>
  <si>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</si>
  <si>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</si>
  <si>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</si>
  <si>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</si>
  <si>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</si>
  <si>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</si>
  <si>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</si>
  <si>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</si>
  <si>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</si>
  <si>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</si>
  <si>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</si>
  <si>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</si>
  <si>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</si>
  <si>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</si>
  <si>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</si>
  <si>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</si>
  <si>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</si>
  <si>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</si>
  <si>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</si>
  <si>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</si>
  <si>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</si>
  <si>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</si>
  <si>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</si>
  <si>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</si>
  <si>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</si>
  <si>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</si>
  <si>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</si>
  <si>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</si>
  <si>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</si>
  <si>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</si>
  <si>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</si>
  <si>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</si>
  <si>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</si>
  <si>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</si>
  <si>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</si>
  <si>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</si>
  <si>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</si>
  <si>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</si>
  <si>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</si>
  <si>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</si>
  <si>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</si>
  <si>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</si>
  <si>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</si>
  <si>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</si>
  <si>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</si>
  <si>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</si>
  <si>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</si>
  <si>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</si>
  <si>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</si>
  <si>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</si>
  <si>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</si>
  <si>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</si>
  <si>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</si>
  <si>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</si>
  <si>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</si>
  <si>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</si>
  <si>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</si>
  <si>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</si>
  <si>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</si>
  <si>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</si>
  <si>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</si>
  <si>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</si>
  <si>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</si>
  <si>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</si>
  <si>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</si>
  <si>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</si>
  <si>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</si>
  <si>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</si>
  <si>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</si>
  <si>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</si>
  <si>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</si>
  <si>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</si>
  <si>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</si>
  <si>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</si>
  <si>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</si>
  <si>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</si>
  <si>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</si>
  <si>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</si>
  <si>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</si>
  <si>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</si>
  <si>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</si>
  <si>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</si>
  <si>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</si>
  <si>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</si>
  <si>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</si>
  <si>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</si>
  <si>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</si>
  <si>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</si>
  <si>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</si>
  <si>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</si>
  <si>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</si>
  <si>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</si>
  <si>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</si>
  <si>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</si>
  <si>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</si>
  <si>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</si>
  <si>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</si>
  <si>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</si>
  <si>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</si>
  <si>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</si>
  <si>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</si>
  <si>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</si>
  <si>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</si>
  <si>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</si>
  <si>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</si>
  <si>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</si>
  <si>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</si>
  <si>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</si>
  <si>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</si>
  <si>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</si>
  <si>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</si>
  <si>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</si>
  <si>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</si>
  <si>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</si>
  <si>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</si>
  <si>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</si>
  <si>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</si>
  <si>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</si>
  <si>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</si>
  <si>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</si>
  <si>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</si>
  <si>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</si>
  <si>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</si>
  <si>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</si>
  <si>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</si>
  <si>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</si>
  <si>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</si>
  <si>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</si>
  <si>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</si>
  <si>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</si>
  <si>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</si>
  <si>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</si>
  <si>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</si>
  <si>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</si>
  <si>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</si>
  <si>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</si>
  <si>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</si>
  <si>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</si>
  <si>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</si>
  <si>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</si>
  <si>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</si>
  <si>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</si>
  <si>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</si>
  <si>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</si>
  <si>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</si>
  <si>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</si>
  <si>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</si>
  <si>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</si>
  <si>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</si>
  <si>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</si>
  <si>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</si>
  <si>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</si>
  <si>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</si>
  <si>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</si>
  <si>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</si>
  <si>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</si>
  <si>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</si>
  <si>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</si>
  <si>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</si>
  <si>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</si>
  <si>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</si>
  <si>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</si>
  <si>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</si>
  <si>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</si>
  <si>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</si>
  <si>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</si>
  <si>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</si>
  <si>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</si>
  <si>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</si>
  <si>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</si>
  <si>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</si>
  <si>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</si>
  <si>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</si>
  <si>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</si>
  <si>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</si>
  <si>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</si>
  <si>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</si>
  <si>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</si>
  <si>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</si>
  <si>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</si>
  <si>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</si>
  <si>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</si>
  <si>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</si>
  <si>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</si>
  <si>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</si>
  <si>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</si>
  <si>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</si>
  <si>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</si>
  <si>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</si>
  <si>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</si>
  <si>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</si>
  <si>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</si>
  <si>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</si>
  <si>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</si>
  <si>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</si>
  <si>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</si>
  <si>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</si>
  <si>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</si>
  <si>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</si>
  <si>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</si>
  <si>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</si>
  <si>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</si>
  <si>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</si>
  <si>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</si>
  <si>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</si>
  <si>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</si>
  <si>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</si>
  <si>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</si>
  <si>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</si>
  <si>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</si>
  <si>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</si>
  <si>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</si>
  <si>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</si>
  <si>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</si>
  <si>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</si>
  <si>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</si>
  <si>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</si>
  <si>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</si>
  <si>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</si>
  <si>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</si>
  <si>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</si>
  <si>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</si>
  <si>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</si>
  <si>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</si>
  <si>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</si>
  <si>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</si>
  <si>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</si>
  <si>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</si>
  <si>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</si>
  <si>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</si>
  <si>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</si>
  <si>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</si>
  <si>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</si>
  <si>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</si>
  <si>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</si>
  <si>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</si>
  <si>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</si>
  <si>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</si>
  <si>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</si>
  <si>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</si>
  <si>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</si>
  <si>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</si>
  <si>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</si>
  <si>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</si>
  <si>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</si>
  <si>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</si>
  <si>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</si>
  <si>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</si>
  <si>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</si>
  <si>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</si>
  <si>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</si>
  <si>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</si>
  <si>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</si>
  <si>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</si>
  <si>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</si>
  <si>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</si>
  <si>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</si>
  <si>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</si>
  <si>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</si>
  <si>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</si>
  <si>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</si>
  <si>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</si>
  <si>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</si>
  <si>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</si>
  <si>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</si>
  <si>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</si>
  <si>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</si>
  <si>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</si>
  <si>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</si>
  <si>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</si>
  <si>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</si>
  <si>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</si>
  <si>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</si>
  <si>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</si>
  <si>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</si>
  <si>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</si>
  <si>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</si>
  <si>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</si>
  <si>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</si>
  <si>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</si>
  <si>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</si>
  <si>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</si>
  <si>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</si>
  <si>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</si>
  <si>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</si>
  <si>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</si>
  <si>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</si>
  <si>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</si>
  <si>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</si>
  <si>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</si>
  <si>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</si>
  <si>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</si>
  <si>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</si>
  <si>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</si>
  <si>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</si>
  <si>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</si>
  <si>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</si>
  <si>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</si>
  <si>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</si>
  <si>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</si>
  <si>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</si>
  <si>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</si>
  <si>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</si>
  <si>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</si>
  <si>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</si>
  <si>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</si>
  <si>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</si>
  <si>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</si>
  <si>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</si>
  <si>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</si>
  <si>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</si>
  <si>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</si>
  <si>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</si>
  <si>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</si>
  <si>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</si>
  <si>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</si>
  <si>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</si>
  <si>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</si>
  <si>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</si>
  <si>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</si>
  <si>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</si>
  <si>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</si>
  <si>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</si>
  <si>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</si>
  <si>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</si>
  <si>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</si>
  <si>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</si>
  <si>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</si>
  <si>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</si>
  <si>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</si>
  <si>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</si>
  <si>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</si>
  <si>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</si>
  <si>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</si>
  <si>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</si>
  <si>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</si>
  <si>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</si>
  <si>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</si>
  <si>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</si>
  <si>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</si>
  <si>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</si>
  <si>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</si>
  <si>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</si>
  <si>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</si>
  <si>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</si>
  <si>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</si>
  <si>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</si>
  <si>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</si>
  <si>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</si>
  <si>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</si>
  <si>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</si>
  <si>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</si>
  <si>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</si>
  <si>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</si>
  <si>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</si>
  <si>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</si>
  <si>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</si>
  <si>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</si>
  <si>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</si>
  <si>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</si>
  <si>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</si>
  <si>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</si>
  <si>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</si>
  <si>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</si>
  <si>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</si>
  <si>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</si>
  <si>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</si>
  <si>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</si>
  <si>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</si>
  <si>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</si>
  <si>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</si>
  <si>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</si>
  <si>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</si>
  <si>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</si>
  <si>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</si>
  <si>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</si>
  <si>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</si>
  <si>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</si>
  <si>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</si>
  <si>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</si>
  <si>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</si>
  <si>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</si>
  <si>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</si>
  <si>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</si>
  <si>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</si>
  <si>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</si>
  <si>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</si>
  <si>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</si>
  <si>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</si>
  <si>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</si>
  <si>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</si>
  <si>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</si>
  <si>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</si>
  <si>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</si>
  <si>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</si>
  <si>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</si>
  <si>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</si>
  <si>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</si>
  <si>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</si>
  <si>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</si>
  <si>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</si>
  <si>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</si>
  <si>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</si>
  <si>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</si>
  <si>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</si>
  <si>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</si>
  <si>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</si>
  <si>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</si>
  <si>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</si>
  <si>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</si>
  <si>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</si>
  <si>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</si>
  <si>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</si>
  <si>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</si>
  <si>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</si>
  <si>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</si>
  <si>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</si>
  <si>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</si>
  <si>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</si>
  <si>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</si>
  <si>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</si>
  <si>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</si>
  <si>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</si>
  <si>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</si>
  <si>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</si>
  <si>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</si>
  <si>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</si>
  <si>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</si>
  <si>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</si>
  <si>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</si>
  <si>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</si>
  <si>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</si>
  <si>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</si>
  <si>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</si>
  <si>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</si>
  <si>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</si>
  <si>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</si>
  <si>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</si>
  <si>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</si>
  <si>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</si>
  <si>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</si>
  <si>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</si>
  <si>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</si>
  <si>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</si>
  <si>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</si>
  <si>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</si>
  <si>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</si>
  <si>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</si>
  <si>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</si>
  <si>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</si>
  <si>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</si>
  <si>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</si>
  <si>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</si>
  <si>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</si>
  <si>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</si>
  <si>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</si>
  <si>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</si>
  <si>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</si>
  <si>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</si>
  <si>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</si>
  <si>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</si>
  <si>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</si>
  <si>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</si>
  <si>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</si>
  <si>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</si>
  <si>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</si>
  <si>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</si>
  <si>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</si>
  <si>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</si>
  <si>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</si>
  <si>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</si>
  <si>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</si>
  <si>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</si>
  <si>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</si>
  <si>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</si>
  <si>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</si>
  <si>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</si>
  <si>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</si>
  <si>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</si>
  <si>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</si>
  <si>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</si>
  <si>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</si>
  <si>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</si>
  <si>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</si>
  <si>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</si>
  <si>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</si>
  <si>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</si>
  <si>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</si>
  <si>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</si>
  <si>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</si>
  <si>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</si>
  <si>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</si>
  <si>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</si>
  <si>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</si>
  <si>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</si>
  <si>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</si>
  <si>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</si>
  <si>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</si>
  <si>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</si>
  <si>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</si>
  <si>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</si>
  <si>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</si>
  <si>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</si>
  <si>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</si>
  <si>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</si>
  <si>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</si>
  <si>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</si>
  <si>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</si>
  <si>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</si>
  <si>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</si>
  <si>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</si>
  <si>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</si>
  <si>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</si>
  <si>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</si>
  <si>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</si>
  <si>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</si>
  <si>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</si>
  <si>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</si>
  <si>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</si>
  <si>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</si>
  <si>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</si>
  <si>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</si>
  <si>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</si>
  <si>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</si>
  <si>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</si>
  <si>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</si>
  <si>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</si>
  <si>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</si>
  <si>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</si>
  <si>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</si>
  <si>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</si>
  <si>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</si>
  <si>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</si>
  <si>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</si>
  <si>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</si>
  <si>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</si>
  <si>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</si>
  <si>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</si>
  <si>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</si>
  <si>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</si>
  <si>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</si>
  <si>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</si>
  <si>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</si>
  <si>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</si>
  <si>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</si>
  <si>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</si>
  <si>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</si>
  <si>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</si>
  <si>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</si>
  <si>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</si>
  <si>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</si>
  <si>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</si>
  <si>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</si>
  <si>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</si>
  <si>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</si>
  <si>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</si>
  <si>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</si>
  <si>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</si>
  <si>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</si>
  <si>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</si>
  <si>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</si>
  <si>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</si>
  <si>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</si>
  <si>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</si>
  <si>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</si>
  <si>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</si>
  <si>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</si>
  <si>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</si>
  <si>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</si>
  <si>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</si>
  <si>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</si>
  <si>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</si>
  <si>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</si>
  <si>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</si>
  <si>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</si>
  <si>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</si>
  <si>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</si>
  <si>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</si>
  <si>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</si>
  <si>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</si>
  <si>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</si>
  <si>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</si>
  <si>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</si>
  <si>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</si>
  <si>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</si>
  <si>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</si>
  <si>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</si>
  <si>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</si>
  <si>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</si>
  <si>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</si>
  <si>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</si>
  <si>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</si>
  <si>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</si>
  <si>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</si>
  <si>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</si>
  <si>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</si>
  <si>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</si>
  <si>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</si>
  <si>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</si>
  <si>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</si>
  <si>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</si>
  <si>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</si>
  <si>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</si>
  <si>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</si>
  <si>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</si>
  <si>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</si>
  <si>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</si>
  <si>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</si>
  <si>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</si>
  <si>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</si>
  <si>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</si>
  <si>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</si>
  <si>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</si>
  <si>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</si>
  <si>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</si>
  <si>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</si>
  <si>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</si>
  <si>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</si>
  <si>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</si>
  <si>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</si>
  <si>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</si>
  <si>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</si>
  <si>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</si>
  <si>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</si>
  <si>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</si>
  <si>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</si>
  <si>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</si>
  <si>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</si>
  <si>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</si>
  <si>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</si>
  <si>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</si>
  <si>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</si>
  <si>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</si>
  <si>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</si>
  <si>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</si>
  <si>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</si>
  <si>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</si>
  <si>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</si>
  <si>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</si>
  <si>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</si>
  <si>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</si>
  <si>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</si>
  <si>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</si>
  <si>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</si>
  <si>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</si>
  <si>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</si>
  <si>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</si>
  <si>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</si>
  <si>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</si>
  <si>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</si>
  <si>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</si>
  <si>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</si>
  <si>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</si>
  <si>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</si>
  <si>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</si>
  <si>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</si>
  <si>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</si>
  <si>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</si>
  <si>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</si>
  <si>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</si>
  <si>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</si>
  <si>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</si>
  <si>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</si>
  <si>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</si>
  <si>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</si>
  <si>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</si>
  <si>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</si>
  <si>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</si>
  <si>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</si>
  <si>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</si>
  <si>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</si>
  <si>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</si>
  <si>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</si>
  <si>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</si>
  <si>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</si>
  <si>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</si>
  <si>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</si>
  <si>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</si>
  <si>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</si>
  <si>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</si>
  <si>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</si>
  <si>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</si>
  <si>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</si>
  <si>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</si>
  <si>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</si>
  <si>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</si>
  <si>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</si>
  <si>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</si>
  <si>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</si>
  <si>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</si>
  <si>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</si>
  <si>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</si>
  <si>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</si>
  <si>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</si>
  <si>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</si>
  <si>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</si>
  <si>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</si>
  <si>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</si>
  <si>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</si>
  <si>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</si>
  <si>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</si>
  <si>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</si>
  <si>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</si>
  <si>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</si>
  <si>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</si>
  <si>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</si>
  <si>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</si>
  <si>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</si>
  <si>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</si>
  <si>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</si>
  <si>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</si>
  <si>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</si>
  <si>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</si>
  <si>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</si>
  <si>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</si>
  <si>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</si>
  <si>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</si>
  <si>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</si>
  <si>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</si>
  <si>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</si>
  <si>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</si>
  <si>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</si>
  <si>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</si>
  <si>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</si>
  <si>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</si>
  <si>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</si>
  <si>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</si>
  <si>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</si>
  <si>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</si>
  <si>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</si>
  <si>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</si>
  <si>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</si>
  <si>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</si>
  <si>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</si>
  <si>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</si>
  <si>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</si>
  <si>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</si>
  <si>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</si>
  <si>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</si>
  <si>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</si>
  <si>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</si>
  <si>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</si>
  <si>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</si>
  <si>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</si>
  <si>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</si>
  <si>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</si>
  <si>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</si>
  <si>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</si>
  <si>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</si>
  <si>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</si>
  <si>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</si>
  <si>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</si>
  <si>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</si>
  <si>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</si>
  <si>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</si>
  <si>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</si>
  <si>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</si>
  <si>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</si>
  <si>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</si>
  <si>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</si>
  <si>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</si>
  <si>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</si>
  <si>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</si>
  <si>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</si>
  <si>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</si>
  <si>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</si>
  <si>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</si>
  <si>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</si>
  <si>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</si>
  <si>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</si>
  <si>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</si>
  <si>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</si>
  <si>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</si>
  <si>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</si>
  <si>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</si>
  <si>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</si>
  <si>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</si>
  <si>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</si>
  <si>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</si>
  <si>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</si>
  <si>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</si>
  <si>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</si>
  <si>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</si>
  <si>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</si>
  <si>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</si>
  <si>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</si>
  <si>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</si>
  <si>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</si>
  <si>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</si>
  <si>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</si>
  <si>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</si>
  <si>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</si>
  <si>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</si>
  <si>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</si>
  <si>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</si>
  <si>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</si>
  <si>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</si>
  <si>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</si>
  <si>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</si>
  <si>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</si>
  <si>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</si>
  <si>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</si>
  <si>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</si>
  <si>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</si>
  <si>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</si>
  <si>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</si>
  <si>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</si>
  <si>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</si>
  <si>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</si>
  <si>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</si>
  <si>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</si>
  <si>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</si>
  <si>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</si>
  <si>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</si>
  <si>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</si>
  <si>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</si>
  <si>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</si>
  <si>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</si>
  <si>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</si>
  <si>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</si>
  <si>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</si>
  <si>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</si>
  <si>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</si>
  <si>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</si>
  <si>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</si>
  <si>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</si>
  <si>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</si>
  <si>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</si>
  <si>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</si>
  <si>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</si>
  <si>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</si>
  <si>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</si>
  <si>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</si>
  <si>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</si>
  <si>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</si>
  <si>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</si>
  <si>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</si>
  <si>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</si>
  <si>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</si>
  <si>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</si>
  <si>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</si>
  <si>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</si>
  <si>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</si>
  <si>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</si>
  <si>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</si>
  <si>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</si>
  <si>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</si>
  <si>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</si>
  <si>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</si>
  <si>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</si>
  <si>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</si>
  <si>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</si>
  <si>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</si>
  <si>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</si>
  <si>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</si>
  <si>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</si>
  <si>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</si>
  <si>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</si>
  <si>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</si>
  <si>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</si>
  <si>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</si>
  <si>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</si>
  <si>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</si>
  <si>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</si>
  <si>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</si>
  <si>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</si>
  <si>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</si>
  <si>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</si>
  <si>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</si>
  <si>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</si>
  <si>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</si>
  <si>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</si>
  <si>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</si>
  <si>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</si>
  <si>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</si>
  <si>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</si>
  <si>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</si>
  <si>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</si>
  <si>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</si>
  <si>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</si>
  <si>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</si>
  <si>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</si>
  <si>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</si>
  <si>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</si>
  <si>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</si>
  <si>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</si>
  <si>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</si>
  <si>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</si>
  <si>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</si>
  <si>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</si>
  <si>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</si>
  <si>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</si>
  <si>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</si>
  <si>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</si>
  <si>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</si>
  <si>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</si>
  <si>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</si>
  <si>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</si>
  <si>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</si>
  <si>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</si>
  <si>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</si>
  <si>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</si>
  <si>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</si>
  <si>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</si>
  <si>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</si>
  <si>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</si>
  <si>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</si>
  <si>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</si>
  <si>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</si>
  <si>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</si>
  <si>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</si>
  <si>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</si>
  <si>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</si>
  <si>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</si>
  <si>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</si>
  <si>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</si>
  <si>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</si>
  <si>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</si>
  <si>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</si>
  <si>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</si>
  <si>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</si>
  <si>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</si>
  <si>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</si>
  <si>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</si>
  <si>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</si>
  <si>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</si>
  <si>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</si>
  <si>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</si>
  <si>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</si>
  <si>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</si>
  <si>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</si>
  <si>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</si>
  <si>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</si>
  <si>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</si>
  <si>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</si>
  <si>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</si>
  <si>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</si>
  <si>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</si>
  <si>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</si>
  <si>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</si>
  <si>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</si>
  <si>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</si>
  <si>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</si>
  <si>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</si>
  <si>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</si>
  <si>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</si>
  <si>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</si>
  <si>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</si>
  <si>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</si>
  <si>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</si>
  <si>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</si>
  <si>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</si>
  <si>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</si>
  <si>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</si>
  <si>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</si>
  <si>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</si>
  <si>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</si>
  <si>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</si>
  <si>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</si>
  <si>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</si>
  <si>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</si>
  <si>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</si>
  <si>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</si>
  <si>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</si>
  <si>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</si>
  <si>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</si>
  <si>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</si>
  <si>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</si>
  <si>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</si>
  <si>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</si>
  <si>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</si>
  <si>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</si>
  <si>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</si>
  <si>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</si>
  <si>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</si>
  <si>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</si>
  <si>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</si>
  <si>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</si>
  <si>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</si>
  <si>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</si>
  <si>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</si>
  <si>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</si>
  <si>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</si>
  <si>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</si>
  <si>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</si>
  <si>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</si>
  <si>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</si>
  <si>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</si>
  <si>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</si>
  <si>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</si>
  <si>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</si>
  <si>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</si>
  <si>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</si>
  <si>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</si>
  <si>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</si>
  <si>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</si>
  <si>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</si>
  <si>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</si>
  <si>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</si>
  <si>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</si>
  <si>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</si>
  <si>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</si>
  <si>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</si>
  <si>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</si>
  <si>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</si>
  <si>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</si>
  <si>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</si>
  <si>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</si>
  <si>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</si>
  <si>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</si>
  <si>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</si>
  <si>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</si>
  <si>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</si>
  <si>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</si>
  <si>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</si>
  <si>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</si>
  <si>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</si>
  <si>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</si>
  <si>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</si>
  <si>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</si>
  <si>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</si>
  <si>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</si>
  <si>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</si>
  <si>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</si>
  <si>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</si>
  <si>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</si>
  <si>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</si>
  <si>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</si>
  <si>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</si>
  <si>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</si>
  <si>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</si>
  <si>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</si>
  <si>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</si>
  <si>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</si>
  <si>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</si>
  <si>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</si>
  <si>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</si>
  <si>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</si>
  <si>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</si>
  <si>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</si>
  <si>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</si>
  <si>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</si>
  <si>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</si>
  <si>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</si>
  <si>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</si>
  <si>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</si>
  <si>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</si>
  <si>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</si>
  <si>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</si>
  <si>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</si>
  <si>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</si>
  <si>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</si>
  <si>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</si>
  <si>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</si>
  <si>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</si>
  <si>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</si>
  <si>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</si>
  <si>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</si>
  <si>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</si>
  <si>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</si>
  <si>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</si>
  <si>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</si>
  <si>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</si>
  <si>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</si>
  <si>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</si>
  <si>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</si>
  <si>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</si>
  <si>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</si>
  <si>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</si>
  <si>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</si>
  <si>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</si>
  <si>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</si>
  <si>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</si>
  <si>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</si>
  <si>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</si>
  <si>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</si>
  <si>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</si>
  <si>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</si>
  <si>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</si>
  <si>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</si>
  <si>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</si>
  <si>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</si>
  <si>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</si>
  <si>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</si>
  <si>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</si>
  <si>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</si>
  <si>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</si>
  <si>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</si>
  <si>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</si>
  <si>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</si>
  <si>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</si>
  <si>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</si>
  <si>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</si>
  <si>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</si>
  <si>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</si>
  <si>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</si>
  <si>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</si>
  <si>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</si>
  <si>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</si>
  <si>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</si>
  <si>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</si>
  <si>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</si>
  <si>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</si>
  <si>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</si>
  <si>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</si>
  <si>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</si>
  <si>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</si>
  <si>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</si>
  <si>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</si>
  <si>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</si>
  <si>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</si>
  <si>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</si>
  <si>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</si>
  <si>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</si>
  <si>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</si>
  <si>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</si>
  <si>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</si>
  <si>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</si>
  <si>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</si>
  <si>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</si>
  <si>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</si>
  <si>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</si>
  <si>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</si>
  <si>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</si>
  <si>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</si>
  <si>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</si>
  <si>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</si>
  <si>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</si>
  <si>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</si>
  <si>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</si>
  <si>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</si>
  <si>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</si>
  <si>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</si>
  <si>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</si>
  <si>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</si>
  <si>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</si>
  <si>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</si>
  <si>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</si>
  <si>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</si>
  <si>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</si>
  <si>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</si>
  <si>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</si>
  <si>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</si>
  <si>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</si>
  <si>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</si>
  <si>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</si>
  <si>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</si>
  <si>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</si>
  <si>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</si>
  <si>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</si>
  <si>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</si>
  <si>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</si>
  <si>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</si>
  <si>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</si>
  <si>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</si>
  <si>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</si>
  <si>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</si>
  <si>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</si>
  <si>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</si>
  <si>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</si>
  <si>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</si>
  <si>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</si>
  <si>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</si>
  <si>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</si>
  <si>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</si>
  <si>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</si>
  <si>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</si>
  <si>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</si>
  <si>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</si>
  <si>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</si>
  <si>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</si>
  <si>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</si>
  <si>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</si>
  <si>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</si>
  <si>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</si>
  <si>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</si>
  <si>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</si>
  <si>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</si>
  <si>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</si>
  <si>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</si>
  <si>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</si>
  <si>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</si>
  <si>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</si>
  <si>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</si>
  <si>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</si>
  <si>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</si>
  <si>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</si>
  <si>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</si>
  <si>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</si>
  <si>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</si>
  <si>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</si>
  <si>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</si>
  <si>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</si>
  <si>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</si>
  <si>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</si>
  <si>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</si>
  <si>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</si>
  <si>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</si>
  <si>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</si>
  <si>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</si>
  <si>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</si>
  <si>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</si>
  <si>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</si>
  <si>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</si>
  <si>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</si>
  <si>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</si>
  <si>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</si>
  <si>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</si>
  <si>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</si>
  <si>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</si>
  <si>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</si>
  <si>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</si>
  <si>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</si>
  <si>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</si>
  <si>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</si>
  <si>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</si>
  <si>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</si>
  <si>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</si>
  <si>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</si>
  <si>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</si>
  <si>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</si>
  <si>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</si>
  <si>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</si>
  <si>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</si>
  <si>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</si>
  <si>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</si>
  <si>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</si>
  <si>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</si>
  <si>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</si>
  <si>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</si>
  <si>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</si>
  <si>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</si>
  <si>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</si>
  <si>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</si>
  <si>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</si>
  <si>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</si>
  <si>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</si>
  <si>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</si>
  <si>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</si>
  <si>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</si>
  <si>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</si>
  <si>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</si>
  <si>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</si>
  <si>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</si>
  <si>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</si>
  <si>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</si>
  <si>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</si>
  <si>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</si>
  <si>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</si>
  <si>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</si>
  <si>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</si>
  <si>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</si>
  <si>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</si>
  <si>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</si>
  <si>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</si>
  <si>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</si>
  <si>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</si>
  <si>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</si>
  <si>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</si>
  <si>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</si>
  <si>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</si>
  <si>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</si>
  <si>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</si>
  <si>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</si>
  <si>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</si>
  <si>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</si>
  <si>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</si>
  <si>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</si>
  <si>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</si>
  <si>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</si>
  <si>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</si>
  <si>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</si>
  <si>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</si>
  <si>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</si>
  <si>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</si>
  <si>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</si>
  <si>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</si>
  <si>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</si>
  <si>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</si>
  <si>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</si>
  <si>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</si>
  <si>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</si>
  <si>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</si>
  <si>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</si>
  <si>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</si>
  <si>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</si>
  <si>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</si>
  <si>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</si>
  <si>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</si>
  <si>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</si>
  <si>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</si>
  <si>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</si>
  <si>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</si>
  <si>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</si>
  <si>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</si>
  <si>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</si>
  <si>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</si>
  <si>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</si>
  <si>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</si>
  <si>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</si>
  <si>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</si>
  <si>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</si>
  <si>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</si>
  <si>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</si>
  <si>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</si>
  <si>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</si>
  <si>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</si>
  <si>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</si>
  <si>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</si>
  <si>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</si>
  <si>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</si>
  <si>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</si>
  <si>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</si>
  <si>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</si>
  <si>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</si>
  <si>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</si>
  <si>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</si>
  <si>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</si>
  <si>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</si>
  <si>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</si>
  <si>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</si>
  <si>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</si>
  <si>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</si>
  <si>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</si>
  <si>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</si>
  <si>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</si>
  <si>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</si>
  <si>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</si>
  <si>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</si>
  <si>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</si>
  <si>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</si>
  <si>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</si>
  <si>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</si>
  <si>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</si>
  <si>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</si>
  <si>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</si>
  <si>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</si>
  <si>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</si>
  <si>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</si>
  <si>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</si>
  <si>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</si>
  <si>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</si>
  <si>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</si>
  <si>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</si>
  <si>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</si>
  <si>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</si>
  <si>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</si>
  <si>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</si>
  <si>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</si>
  <si>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</si>
  <si>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</si>
  <si>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</si>
  <si>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</si>
  <si>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</si>
  <si>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</si>
  <si>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</si>
  <si>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</si>
  <si>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</si>
  <si>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</si>
  <si>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</si>
  <si>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</si>
  <si>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</si>
  <si>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</si>
  <si>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</si>
  <si>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</si>
  <si>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</si>
  <si>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</si>
  <si>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</si>
  <si>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</si>
  <si>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</si>
  <si>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</si>
  <si>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</si>
  <si>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</si>
  <si>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</si>
  <si>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</si>
  <si>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</si>
  <si>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</si>
  <si>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</si>
  <si>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</si>
  <si>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</si>
  <si>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</si>
  <si>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</si>
  <si>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</si>
  <si>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</si>
  <si>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</si>
  <si>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</si>
  <si>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</si>
  <si>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</si>
  <si>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</si>
  <si>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</si>
  <si>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</si>
  <si>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</si>
  <si>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</si>
  <si>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</si>
  <si>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</si>
  <si>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</si>
  <si>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</si>
  <si>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</si>
  <si>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</si>
  <si>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</si>
  <si>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</si>
  <si>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</si>
  <si>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</si>
  <si>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</si>
  <si>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</si>
  <si>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</si>
  <si>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</si>
  <si>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</si>
  <si>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</si>
  <si>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</si>
  <si>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</si>
  <si>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</si>
  <si>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</si>
  <si>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</si>
  <si>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</si>
  <si>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</si>
  <si>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</si>
  <si>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</si>
  <si>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</si>
  <si>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</si>
  <si>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</si>
  <si>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</si>
  <si>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</si>
  <si>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</si>
  <si>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</si>
  <si>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</si>
  <si>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</si>
  <si>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</si>
  <si>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</si>
  <si>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</si>
  <si>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</si>
  <si>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</si>
  <si>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</si>
  <si>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</si>
  <si>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</si>
  <si>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</si>
  <si>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</si>
  <si>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</si>
  <si>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</si>
  <si>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</si>
  <si>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</si>
  <si>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</si>
  <si>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</si>
  <si>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</si>
  <si>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</si>
  <si>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</si>
  <si>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</si>
  <si>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</si>
  <si>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</si>
  <si>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</si>
  <si>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</si>
  <si>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</si>
  <si>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</si>
  <si>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</si>
  <si>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</si>
  <si>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</si>
  <si>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</si>
  <si>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</si>
  <si>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</si>
  <si>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</si>
  <si>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</si>
  <si>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</si>
  <si>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</si>
  <si>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</si>
  <si>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</si>
  <si>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</si>
  <si>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</si>
  <si>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</si>
  <si>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</si>
  <si>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</si>
  <si>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</si>
  <si>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</si>
  <si>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</si>
  <si>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</si>
  <si>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</si>
  <si>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</si>
  <si>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</si>
  <si>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</si>
  <si>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</si>
  <si>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</si>
  <si>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</si>
  <si>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</si>
  <si>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</si>
  <si>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</si>
  <si>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</si>
  <si>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</si>
  <si>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</si>
  <si>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</si>
  <si>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</si>
  <si>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</si>
  <si>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</si>
  <si>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</si>
  <si>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</si>
  <si>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</si>
  <si>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</si>
  <si>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</si>
  <si>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</si>
  <si>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</si>
  <si>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</si>
  <si>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</si>
  <si>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</si>
  <si>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</si>
  <si>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</si>
  <si>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</si>
  <si>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</si>
  <si>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</si>
  <si>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</si>
  <si>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</si>
  <si>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</si>
  <si>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</si>
  <si>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</si>
  <si>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</si>
  <si>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</si>
  <si>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</si>
  <si>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</si>
  <si>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</si>
  <si>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</si>
  <si>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</si>
  <si>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</si>
  <si>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</si>
  <si>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</si>
  <si>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</si>
  <si>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</si>
  <si>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</si>
  <si>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</si>
  <si>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</si>
  <si>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</si>
  <si>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</si>
  <si>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</si>
  <si>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</si>
  <si>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</si>
  <si>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</si>
  <si>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</si>
  <si>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</si>
  <si>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</si>
  <si>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</si>
  <si>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</si>
  <si>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</si>
  <si>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</si>
  <si>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</si>
  <si>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</si>
  <si>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</si>
  <si>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</si>
  <si>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</si>
  <si>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</si>
  <si>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</si>
  <si>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</si>
  <si>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</si>
  <si>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</si>
  <si>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</si>
  <si>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</si>
  <si>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</si>
  <si>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</si>
  <si>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</si>
  <si>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</si>
  <si>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</si>
  <si>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</si>
  <si>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</si>
  <si>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</si>
  <si>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</si>
  <si>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</si>
  <si>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</si>
  <si>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</si>
  <si>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</si>
  <si>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</si>
  <si>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</si>
  <si>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</si>
  <si>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</si>
  <si>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</si>
  <si>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</si>
  <si>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</si>
  <si>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</si>
  <si>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</si>
  <si>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</si>
  <si>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</si>
  <si>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</si>
  <si>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</si>
  <si>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</si>
  <si>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</si>
  <si>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</si>
  <si>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</si>
  <si>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</si>
  <si>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</si>
  <si>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</si>
  <si>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</si>
  <si>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</si>
  <si>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</si>
  <si>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</si>
  <si>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</si>
  <si>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</si>
  <si>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</si>
  <si>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</si>
  <si>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</si>
  <si>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</si>
  <si>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</si>
  <si>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</si>
  <si>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</si>
  <si>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</si>
  <si>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</si>
  <si>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</si>
  <si>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</si>
  <si>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</si>
  <si>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</si>
  <si>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</si>
  <si>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</si>
  <si>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</si>
  <si>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</si>
  <si>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</si>
  <si>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</si>
  <si>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</si>
  <si>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</si>
  <si>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</si>
  <si>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</si>
  <si>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</si>
  <si>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</si>
  <si>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</si>
  <si>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</si>
  <si>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</si>
  <si>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</si>
  <si>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</si>
  <si>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</si>
  <si>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</si>
  <si>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</si>
  <si>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</si>
  <si>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</si>
  <si>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</si>
  <si>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</si>
  <si>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</si>
  <si>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</si>
  <si>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</si>
  <si>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</si>
  <si>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</si>
  <si>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</si>
  <si>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</si>
  <si>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</si>
  <si>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</si>
  <si>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</si>
  <si>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</si>
  <si>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</si>
  <si>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</si>
  <si>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</si>
  <si>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</si>
  <si>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</si>
  <si>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</si>
  <si>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</si>
  <si>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</si>
  <si>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</si>
  <si>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</si>
  <si>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</si>
  <si>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</si>
  <si>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</si>
  <si>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</si>
  <si>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</si>
  <si>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</si>
  <si>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</si>
  <si>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</si>
  <si>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</si>
  <si>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</si>
  <si>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</si>
  <si>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</si>
  <si>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</si>
  <si>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</si>
  <si>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</si>
  <si>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</si>
  <si>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</si>
  <si>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</si>
  <si>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</si>
  <si>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</si>
  <si>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</si>
  <si>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</si>
  <si>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</si>
  <si>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</si>
  <si>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</si>
  <si>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</si>
  <si>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</si>
  <si>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</si>
  <si>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</si>
  <si>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</si>
  <si>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</si>
  <si>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</si>
  <si>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</si>
  <si>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</si>
  <si>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</si>
  <si>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</si>
  <si>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</si>
  <si>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</si>
  <si>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</si>
  <si>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</si>
  <si>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</si>
  <si>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</si>
  <si>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</si>
  <si>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</si>
  <si>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</si>
  <si>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</si>
  <si>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</si>
  <si>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</si>
  <si>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</si>
  <si>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</si>
  <si>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</si>
  <si>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</si>
  <si>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</si>
  <si>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</si>
  <si>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</si>
  <si>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</si>
  <si>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</si>
  <si>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</si>
  <si>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</si>
  <si>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</si>
  <si>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</si>
  <si>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</si>
  <si>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</si>
  <si>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</si>
  <si>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</si>
  <si>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</si>
  <si>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</si>
  <si>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</si>
  <si>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</si>
  <si>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</si>
  <si>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</si>
  <si>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</si>
  <si>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</si>
  <si>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</si>
  <si>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</si>
  <si>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</si>
  <si>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</si>
  <si>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</si>
  <si>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</si>
  <si>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</si>
  <si>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</si>
  <si>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</si>
  <si>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</si>
  <si>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</si>
  <si>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</si>
  <si>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</si>
  <si>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</si>
  <si>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</si>
  <si>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</si>
  <si>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</si>
  <si>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</si>
  <si>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</si>
  <si>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</si>
  <si>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</si>
  <si>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</si>
  <si>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</si>
  <si>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</si>
  <si>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</si>
  <si>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</si>
  <si>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</si>
  <si>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</si>
  <si>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</si>
  <si>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</si>
  <si>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</si>
  <si>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</si>
  <si>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</si>
  <si>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</si>
  <si>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</si>
  <si>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</si>
  <si>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</si>
  <si>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</si>
  <si>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</si>
  <si>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</si>
  <si>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</si>
  <si>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</si>
  <si>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</si>
  <si>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</si>
  <si>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</si>
  <si>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</si>
  <si>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</si>
  <si>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</si>
  <si>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</si>
  <si>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</si>
  <si>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</si>
  <si>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</si>
  <si>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</si>
  <si>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</si>
  <si>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</si>
  <si>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</si>
  <si>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</si>
  <si>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</si>
  <si>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</si>
  <si>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</si>
  <si>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</si>
  <si>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</si>
  <si>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</si>
  <si>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</si>
  <si>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</si>
  <si>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</si>
  <si>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</si>
  <si>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</si>
  <si>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</si>
  <si>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</si>
  <si>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</si>
  <si>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</si>
  <si>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</si>
  <si>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</si>
  <si>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</si>
  <si>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</si>
  <si>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</si>
  <si>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</si>
  <si>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</si>
  <si>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</si>
  <si>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</si>
  <si>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</si>
  <si>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</si>
  <si>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</si>
  <si>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</si>
  <si>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</si>
  <si>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</si>
  <si>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</si>
  <si>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</si>
  <si>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</si>
  <si>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</si>
  <si>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</si>
  <si>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</si>
  <si>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</si>
  <si>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</si>
  <si>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</si>
  <si>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</si>
  <si>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</si>
  <si>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</si>
  <si>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</si>
  <si>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</si>
  <si>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</si>
  <si>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</si>
  <si>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</si>
  <si>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</si>
  <si>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</si>
  <si>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</si>
  <si>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</si>
  <si>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</si>
  <si>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</si>
  <si>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</si>
  <si>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</si>
  <si>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</si>
  <si>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</si>
  <si>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</si>
  <si>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</si>
  <si>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</si>
  <si>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</si>
  <si>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</si>
  <si>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</si>
  <si>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</si>
  <si>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</si>
  <si>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</si>
  <si>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</si>
  <si>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</si>
  <si>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</si>
  <si>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</si>
  <si>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</si>
  <si>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</si>
  <si>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</si>
  <si>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</si>
  <si>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</si>
  <si>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</si>
  <si>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</si>
  <si>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</si>
  <si>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</si>
  <si>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</si>
  <si>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</si>
  <si>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</si>
  <si>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</si>
  <si>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</si>
  <si>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</si>
  <si>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</si>
  <si>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</si>
  <si>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</si>
  <si>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</si>
  <si>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</si>
  <si>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</si>
  <si>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</si>
  <si>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</si>
  <si>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</si>
  <si>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</si>
  <si>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</si>
  <si>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</si>
  <si>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</si>
  <si>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</si>
  <si>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</si>
  <si>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</si>
  <si>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</si>
  <si>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</si>
  <si>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</si>
  <si>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</si>
  <si>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</si>
  <si>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</si>
  <si>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</si>
  <si>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</si>
  <si>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</si>
  <si>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</si>
  <si>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</si>
  <si>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</si>
  <si>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</si>
  <si>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</si>
  <si>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</si>
  <si>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</si>
  <si>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</si>
  <si>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</si>
  <si>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</si>
  <si>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</si>
  <si>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</si>
  <si>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</si>
  <si>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</si>
  <si>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</si>
  <si>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</si>
  <si>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</si>
  <si>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</si>
  <si>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</si>
  <si>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</si>
  <si>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</si>
  <si>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</si>
  <si>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</si>
  <si>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</si>
  <si>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</si>
  <si>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</si>
  <si>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</si>
  <si>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</si>
  <si>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</si>
  <si>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</si>
  <si>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</si>
  <si>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</si>
  <si>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</si>
  <si>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</si>
  <si>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</si>
  <si>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</si>
  <si>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</si>
  <si>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</si>
  <si>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</si>
  <si>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</si>
  <si>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</si>
  <si>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</si>
  <si>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</si>
  <si>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</si>
  <si>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</si>
  <si>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</si>
  <si>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</si>
  <si>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</si>
  <si>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</si>
  <si>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</si>
  <si>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</si>
  <si>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</si>
  <si>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</si>
  <si>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</si>
  <si>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</si>
  <si>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</si>
  <si>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</si>
  <si>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</si>
  <si>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</si>
  <si>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</si>
  <si>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</si>
  <si>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</si>
  <si>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</si>
  <si>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</si>
  <si>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</si>
  <si>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</si>
  <si>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</si>
  <si>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</si>
  <si>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</si>
  <si>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</si>
  <si>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</si>
  <si>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</si>
  <si>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</si>
  <si>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</si>
  <si>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</si>
  <si>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</si>
  <si>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</si>
  <si>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</si>
  <si>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</si>
  <si>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</si>
  <si>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</si>
  <si>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</si>
  <si>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</si>
  <si>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</si>
  <si>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</si>
  <si>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</si>
  <si>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</si>
  <si>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</si>
  <si>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</si>
  <si>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</si>
  <si>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</si>
  <si>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</si>
  <si>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</si>
  <si>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</si>
  <si>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</si>
  <si>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</si>
  <si>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</si>
  <si>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</si>
  <si>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</si>
  <si>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</si>
  <si>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</si>
  <si>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</si>
  <si>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</si>
  <si>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</si>
  <si>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</si>
  <si>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</si>
  <si>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</si>
  <si>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</si>
  <si>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</si>
  <si>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</si>
  <si>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</si>
  <si>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</si>
  <si>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</si>
  <si>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</si>
  <si>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</si>
  <si>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</si>
  <si>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</si>
  <si>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</si>
  <si>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</si>
  <si>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</si>
  <si>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</si>
  <si>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</si>
  <si>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</si>
  <si>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</si>
  <si>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</si>
  <si>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</si>
  <si>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</si>
  <si>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</si>
  <si>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</si>
  <si>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</si>
  <si>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</si>
  <si>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</si>
  <si>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</si>
  <si>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</si>
  <si>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</si>
  <si>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</si>
  <si>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</si>
  <si>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</si>
  <si>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</si>
  <si>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</si>
  <si>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</si>
  <si>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</si>
  <si>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</si>
  <si>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</si>
  <si>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</si>
  <si>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</si>
  <si>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</si>
  <si>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</si>
  <si>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</si>
  <si>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</si>
  <si>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</si>
  <si>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</si>
  <si>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</si>
  <si>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</si>
  <si>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</si>
  <si>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</si>
  <si>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</si>
  <si>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</si>
  <si>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</si>
  <si>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</si>
  <si>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</si>
  <si>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</si>
  <si>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</si>
  <si>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</si>
  <si>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</si>
  <si>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</si>
  <si>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</si>
  <si>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</si>
  <si>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</si>
  <si>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</si>
  <si>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</si>
  <si>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</si>
  <si>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</si>
  <si>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</si>
  <si>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</si>
  <si>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</si>
  <si>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</si>
  <si>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</si>
  <si>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</si>
  <si>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</si>
  <si>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</si>
  <si>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</si>
  <si>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</si>
  <si>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</si>
  <si>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</si>
  <si>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</si>
  <si>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</si>
  <si>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</si>
  <si>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</si>
  <si>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</si>
  <si>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</si>
  <si>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</si>
  <si>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</si>
  <si>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</si>
  <si>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</si>
  <si>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</si>
  <si>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</si>
  <si>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</si>
  <si>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</si>
  <si>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</si>
  <si>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</si>
  <si>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</si>
  <si>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</si>
  <si>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</si>
  <si>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</si>
  <si>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</si>
  <si>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</si>
  <si>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</si>
  <si>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</si>
  <si>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</si>
  <si>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</si>
  <si>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</si>
  <si>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</si>
  <si>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</si>
  <si>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</si>
  <si>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</si>
  <si>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</si>
  <si>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</si>
  <si>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</si>
  <si>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</si>
  <si>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</si>
  <si>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</si>
  <si>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</si>
  <si>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</si>
  <si>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</si>
  <si>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</si>
  <si>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</si>
  <si>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</si>
  <si>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</si>
  <si>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</si>
  <si>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</si>
  <si>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</si>
  <si>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</si>
  <si>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</si>
  <si>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</si>
  <si>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</si>
  <si>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</si>
  <si>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</si>
  <si>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</si>
  <si>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</si>
  <si>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</si>
  <si>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</si>
  <si>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</si>
  <si>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</si>
  <si>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</si>
  <si>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</si>
  <si>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</si>
  <si>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</si>
  <si>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</si>
  <si>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</si>
  <si>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</si>
  <si>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</si>
  <si>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</si>
  <si>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</si>
  <si>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</si>
  <si>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</si>
  <si>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</si>
  <si>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</si>
  <si>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</si>
  <si>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</si>
  <si>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</si>
  <si>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</si>
  <si>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</si>
  <si>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</si>
  <si>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</si>
  <si>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</si>
  <si>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</si>
  <si>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</si>
  <si>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</si>
  <si>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</si>
  <si>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</si>
  <si>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</si>
  <si>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</si>
  <si>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</si>
  <si>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</si>
  <si>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</si>
  <si>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</si>
  <si>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</si>
  <si>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</si>
  <si>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</si>
  <si>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</si>
  <si>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</si>
  <si>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</si>
  <si>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</si>
  <si>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</si>
  <si>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</si>
  <si>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</si>
  <si>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</si>
  <si>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</si>
  <si>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</si>
  <si>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</si>
  <si>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</si>
  <si>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</si>
  <si>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</si>
  <si>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</si>
  <si>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</si>
  <si>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</si>
  <si>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</si>
  <si>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</si>
  <si>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</si>
  <si>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</si>
  <si>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</si>
  <si>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</si>
  <si>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</si>
  <si>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</si>
  <si>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</si>
  <si>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</si>
  <si>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</si>
  <si>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</si>
  <si>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</si>
  <si>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</si>
  <si>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</si>
  <si>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</si>
  <si>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</si>
  <si>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</si>
  <si>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</si>
  <si>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</si>
  <si>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</si>
  <si>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</si>
  <si>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</si>
  <si>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</si>
  <si>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</si>
  <si>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</si>
  <si>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</si>
  <si>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</si>
  <si>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</si>
  <si>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</si>
  <si>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</si>
  <si>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</si>
  <si>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</si>
  <si>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</si>
  <si>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</si>
  <si>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</si>
  <si>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</si>
  <si>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</si>
  <si>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</si>
  <si>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</si>
  <si>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</si>
  <si>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</si>
  <si>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</si>
  <si>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</si>
  <si>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</si>
  <si>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</si>
  <si>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</si>
  <si>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</si>
  <si>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</si>
  <si>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</si>
  <si>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</si>
  <si>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</si>
  <si>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</si>
  <si>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</si>
  <si>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</si>
  <si>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</si>
  <si>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</si>
  <si>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</si>
  <si>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</si>
  <si>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</si>
  <si>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</si>
  <si>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</si>
  <si>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</si>
  <si>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</si>
  <si>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</si>
  <si>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</si>
  <si>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</si>
  <si>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</si>
  <si>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</si>
  <si>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</si>
  <si>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</si>
  <si>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</si>
  <si>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</si>
  <si>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</si>
  <si>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</si>
  <si>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</si>
  <si>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</si>
  <si>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</si>
  <si>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</si>
  <si>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</si>
  <si>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</si>
  <si>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</si>
  <si>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</si>
  <si>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</si>
  <si>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</si>
  <si>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</si>
  <si>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</si>
  <si>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</si>
  <si>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</si>
  <si>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</si>
  <si>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</si>
  <si>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</si>
  <si>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</si>
  <si>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</si>
  <si>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</si>
  <si>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</si>
  <si>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</si>
  <si>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</si>
  <si>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</si>
  <si>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</si>
  <si>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</si>
  <si>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</si>
  <si>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</si>
  <si>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</si>
  <si>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</si>
  <si>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</si>
  <si>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</si>
  <si>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</si>
  <si>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</si>
  <si>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</si>
  <si>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</si>
  <si>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</si>
  <si>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</si>
  <si>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</si>
  <si>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</si>
  <si>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</si>
  <si>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</si>
  <si>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</si>
  <si>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</si>
  <si>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</si>
  <si>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</si>
  <si>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</si>
  <si>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</si>
  <si>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</si>
  <si>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</si>
  <si>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</si>
  <si>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</si>
  <si>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</si>
  <si>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</si>
  <si>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</si>
  <si>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</si>
  <si>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</si>
  <si>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</si>
  <si>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</si>
  <si>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</si>
  <si>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</si>
  <si>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</si>
  <si>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</si>
  <si>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</si>
  <si>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</si>
  <si>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</si>
  <si>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</si>
  <si>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</si>
  <si>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</si>
  <si>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</si>
  <si>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</si>
  <si>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</si>
  <si>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</si>
  <si>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</si>
  <si>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</si>
  <si>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</si>
  <si>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</si>
  <si>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</si>
  <si>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</si>
  <si>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</si>
  <si>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</si>
  <si>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</si>
  <si>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</si>
  <si>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</si>
  <si>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</si>
  <si>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</si>
  <si>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</si>
  <si>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</si>
  <si>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</si>
  <si>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</si>
  <si>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</si>
  <si>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</si>
  <si>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</si>
  <si>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</si>
  <si>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</si>
  <si>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</si>
  <si>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</si>
  <si>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</si>
  <si>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</si>
  <si>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</si>
  <si>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</si>
  <si>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</si>
  <si>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</si>
  <si>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</si>
  <si>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</si>
  <si>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</si>
  <si>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</si>
  <si>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</si>
  <si>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</si>
  <si>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</si>
  <si>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</si>
  <si>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</si>
  <si>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</si>
  <si>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</si>
  <si>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</si>
  <si>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</si>
  <si>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</si>
  <si>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</si>
  <si>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</si>
  <si>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</si>
  <si>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</si>
  <si>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</si>
  <si>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</si>
  <si>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</si>
  <si>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</si>
  <si>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</si>
  <si>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</si>
  <si>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</si>
  <si>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</si>
  <si>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</si>
  <si>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</si>
  <si>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</si>
  <si>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</si>
  <si>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</si>
  <si>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</si>
  <si>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</si>
  <si>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</si>
  <si>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</si>
  <si>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</si>
  <si>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</si>
  <si>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</si>
  <si>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</si>
  <si>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</si>
  <si>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</si>
  <si>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</si>
  <si>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</si>
  <si>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</si>
  <si>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</si>
  <si>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</si>
  <si>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</si>
  <si>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</si>
  <si>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</si>
  <si>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</si>
  <si>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</si>
  <si>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</si>
  <si>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</si>
  <si>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</si>
  <si>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</si>
  <si>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</si>
  <si>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</si>
  <si>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</si>
  <si>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</si>
  <si>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</si>
  <si>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</si>
  <si>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</si>
  <si>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</si>
  <si>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</si>
  <si>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</si>
  <si>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</si>
  <si>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</si>
  <si>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</si>
  <si>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</si>
  <si>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</si>
  <si>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</si>
  <si>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</si>
  <si>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</si>
  <si>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</si>
  <si>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</si>
  <si>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</si>
  <si>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</si>
  <si>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</si>
  <si>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</si>
  <si>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</si>
  <si>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</si>
  <si>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</si>
  <si>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</si>
  <si>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</si>
  <si>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</si>
  <si>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</si>
  <si>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</si>
  <si>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</si>
  <si>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</si>
  <si>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</si>
  <si>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</si>
  <si>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</si>
  <si>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</si>
  <si>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</si>
  <si>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</si>
  <si>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</si>
  <si>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</si>
  <si>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</si>
  <si>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</si>
  <si>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</si>
  <si>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</si>
  <si>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</si>
  <si>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</si>
  <si>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</si>
  <si>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</si>
  <si>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</si>
  <si>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</si>
  <si>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</si>
  <si>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</si>
  <si>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</si>
  <si>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</si>
  <si>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</si>
  <si>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</si>
  <si>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</si>
  <si>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</si>
  <si>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</si>
  <si>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</si>
  <si>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</si>
  <si>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</si>
  <si>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</si>
  <si>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</si>
  <si>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</si>
  <si>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</si>
  <si>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</si>
  <si>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</si>
  <si>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</si>
  <si>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</si>
  <si>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</si>
  <si>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</si>
  <si>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</si>
  <si>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</si>
  <si>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</si>
  <si>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</si>
  <si>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</si>
  <si>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</si>
  <si>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</si>
  <si>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</si>
  <si>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</si>
  <si>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</si>
  <si>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</si>
  <si>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</si>
  <si>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</si>
  <si>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</si>
  <si>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</si>
  <si>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</si>
  <si>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</si>
  <si>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</si>
  <si>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</si>
  <si>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</si>
  <si>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</si>
  <si>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</si>
  <si>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</si>
  <si>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</si>
  <si>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</si>
  <si>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</si>
  <si>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</si>
  <si>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</si>
  <si>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</si>
  <si>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</si>
  <si>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</si>
  <si>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</si>
  <si>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</si>
  <si>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</si>
  <si>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</si>
  <si>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</si>
  <si>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</si>
  <si>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</si>
  <si>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</si>
  <si>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</si>
  <si>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</si>
  <si>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</si>
  <si>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</si>
  <si>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</si>
  <si>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</si>
  <si>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</si>
  <si>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</si>
  <si>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</si>
  <si>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</si>
  <si>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</si>
  <si>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</si>
  <si>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</si>
  <si>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</si>
  <si>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</si>
  <si>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</si>
  <si>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</si>
  <si>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</si>
  <si>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</si>
  <si>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</si>
  <si>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</si>
  <si>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</si>
  <si>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</si>
  <si>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</si>
  <si>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</si>
  <si>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</si>
  <si>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</si>
  <si>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</si>
  <si>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</si>
  <si>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</si>
  <si>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</si>
  <si>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</si>
  <si>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</si>
  <si>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</si>
  <si>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</si>
  <si>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</si>
  <si>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</si>
  <si>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</si>
  <si>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</si>
  <si>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</si>
  <si>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</si>
  <si>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</si>
  <si>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</si>
  <si>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</si>
  <si>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</si>
  <si>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</si>
  <si>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</si>
  <si>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</si>
  <si>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</si>
  <si>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</si>
  <si>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</si>
  <si>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</si>
  <si>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</si>
  <si>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</si>
  <si>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</si>
  <si>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</si>
  <si>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</si>
  <si>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</si>
  <si>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</si>
  <si>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</si>
  <si>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</si>
  <si>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</si>
  <si>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</si>
  <si>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</si>
  <si>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</si>
  <si>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</si>
  <si>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</si>
  <si>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</si>
  <si>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</si>
  <si>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</si>
  <si>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</si>
  <si>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</si>
  <si>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</si>
  <si>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</si>
  <si>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</si>
  <si>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</si>
  <si>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</si>
  <si>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</si>
  <si>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</si>
  <si>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</si>
  <si>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</si>
  <si>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</si>
  <si>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</si>
  <si>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</si>
  <si>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</si>
  <si>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</si>
  <si>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</si>
  <si>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</si>
  <si>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</si>
  <si>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</si>
  <si>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</si>
  <si>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</si>
  <si>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</si>
  <si>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</si>
  <si>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</si>
  <si>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</si>
  <si>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</si>
  <si>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</si>
  <si>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</si>
  <si>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</si>
  <si>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</si>
  <si>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</si>
  <si>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</si>
  <si>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</si>
  <si>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</si>
  <si>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</si>
  <si>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</si>
  <si>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</si>
  <si>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</si>
  <si>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</si>
  <si>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</si>
  <si>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</si>
  <si>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</si>
  <si>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</si>
  <si>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</si>
  <si>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</si>
  <si>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</si>
  <si>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</si>
  <si>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</si>
  <si>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</si>
  <si>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</si>
  <si>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</si>
  <si>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</si>
  <si>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</si>
  <si>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</si>
  <si>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</si>
  <si>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</si>
  <si>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</si>
  <si>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</si>
  <si>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</si>
  <si>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</si>
  <si>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</si>
  <si>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</si>
  <si>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</si>
  <si>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</si>
  <si>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</si>
  <si>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</si>
  <si>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</si>
  <si>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</si>
  <si>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</si>
  <si>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</si>
  <si>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</si>
  <si>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</si>
  <si>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</si>
  <si>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</si>
  <si>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</si>
  <si>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</si>
  <si>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</si>
  <si>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</si>
  <si>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</si>
  <si>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</si>
  <si>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</si>
  <si>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</si>
  <si>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</si>
  <si>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</si>
  <si>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</si>
  <si>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</si>
  <si>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</si>
  <si>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</si>
  <si>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</si>
  <si>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</si>
  <si>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</si>
  <si>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</si>
  <si>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</si>
  <si>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</si>
  <si>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</si>
  <si>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</si>
  <si>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</si>
  <si>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</si>
  <si>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</si>
  <si>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</si>
  <si>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</si>
  <si>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</si>
  <si>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</si>
  <si>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</si>
  <si>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</si>
  <si>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</si>
  <si>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</si>
  <si>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</si>
  <si>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</si>
  <si>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</si>
  <si>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</si>
  <si>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</si>
  <si>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</si>
  <si>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</si>
  <si>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</si>
  <si>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</si>
  <si>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</si>
  <si>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</si>
  <si>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</si>
  <si>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</si>
  <si>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</si>
  <si>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</si>
  <si>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</si>
  <si>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</si>
  <si>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</si>
  <si>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</si>
  <si>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</si>
  <si>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</si>
  <si>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</si>
  <si>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</si>
  <si>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</si>
  <si>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</si>
  <si>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</si>
  <si>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</si>
  <si>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</si>
  <si>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</si>
  <si>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</si>
  <si>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</si>
  <si>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</si>
  <si>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</si>
  <si>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</si>
  <si>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</si>
  <si>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</si>
  <si>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</si>
  <si>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</si>
  <si>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</si>
  <si>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</si>
  <si>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</si>
  <si>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</si>
  <si>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</si>
  <si>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</si>
  <si>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</si>
  <si>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</si>
  <si>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</si>
  <si>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</si>
  <si>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</si>
  <si>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</si>
  <si>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</si>
  <si>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</si>
  <si>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</si>
  <si>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</si>
  <si>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</si>
  <si>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</si>
  <si>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</si>
  <si>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</si>
  <si>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</si>
  <si>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</si>
  <si>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</si>
  <si>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</si>
  <si>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</si>
  <si>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</si>
  <si>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</si>
  <si>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</si>
  <si>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</si>
  <si>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</si>
  <si>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</si>
  <si>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</si>
  <si>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</si>
  <si>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</si>
  <si>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</si>
  <si>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</si>
  <si>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</si>
  <si>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</si>
  <si>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</si>
  <si>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</si>
  <si>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</si>
  <si>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</si>
  <si>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</si>
  <si>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</si>
  <si>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</si>
  <si>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</si>
  <si>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</si>
  <si>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</si>
  <si>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</si>
  <si>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</si>
  <si>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</si>
  <si>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</si>
  <si>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</si>
  <si>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</si>
  <si>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</si>
  <si>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</si>
  <si>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</si>
  <si>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</si>
  <si>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</si>
  <si>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</si>
  <si>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</si>
  <si>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</si>
  <si>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</si>
  <si>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</si>
  <si>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</si>
  <si>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</si>
  <si>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</si>
  <si>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</si>
  <si>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</si>
  <si>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</si>
  <si>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</si>
  <si>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</si>
  <si>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</si>
  <si>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</si>
  <si>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</si>
  <si>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</si>
  <si>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</si>
  <si>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</si>
  <si>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</si>
  <si>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</si>
  <si>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</si>
  <si>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</si>
  <si>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</si>
  <si>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</si>
  <si>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</si>
  <si>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</si>
  <si>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</si>
  <si>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</si>
  <si>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</si>
  <si>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</si>
  <si>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</si>
  <si>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</si>
  <si>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</si>
  <si>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</si>
  <si>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</si>
  <si>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</si>
  <si>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</si>
  <si>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</si>
  <si>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</si>
  <si>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</si>
  <si>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</si>
  <si>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</si>
  <si>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</si>
  <si>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</si>
  <si>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</si>
  <si>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</si>
  <si>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</si>
  <si>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</si>
  <si>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</si>
  <si>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</si>
  <si>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</si>
  <si>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</si>
  <si>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</si>
  <si>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</si>
  <si>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</si>
  <si>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</si>
  <si>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</si>
  <si>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</si>
  <si>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</si>
  <si>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</si>
  <si>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</si>
  <si>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</si>
  <si>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</si>
  <si>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</si>
  <si>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</si>
  <si>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</si>
  <si>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</si>
  <si>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</si>
  <si>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</si>
  <si>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</si>
  <si>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</si>
  <si>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</si>
  <si>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</si>
  <si>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</si>
  <si>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</si>
  <si>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</si>
  <si>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</si>
  <si>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</si>
  <si>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</si>
  <si>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</si>
  <si>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</si>
  <si>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</si>
  <si>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</si>
  <si>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</si>
  <si>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</si>
  <si>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</si>
  <si>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</si>
  <si>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</si>
  <si>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</si>
  <si>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</si>
  <si>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</si>
  <si>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</si>
  <si>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</si>
  <si>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</si>
  <si>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</si>
  <si>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</si>
  <si>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</si>
  <si>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</si>
  <si>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</si>
  <si>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</si>
  <si>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</si>
  <si>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</si>
  <si>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</si>
  <si>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</si>
  <si>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</si>
  <si>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</si>
  <si>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</si>
  <si>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</si>
  <si>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</si>
  <si>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</si>
  <si>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</si>
  <si>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</si>
  <si>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</si>
  <si>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</si>
  <si>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</si>
  <si>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</si>
  <si>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</si>
  <si>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</si>
  <si>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</si>
  <si>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</si>
  <si>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</si>
  <si>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</si>
  <si>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</si>
  <si>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</si>
  <si>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</si>
  <si>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</si>
  <si>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</si>
  <si>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</si>
  <si>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</si>
  <si>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</si>
  <si>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</si>
  <si>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</si>
  <si>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</si>
  <si>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</si>
  <si>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</si>
  <si>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</si>
  <si>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</si>
  <si>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</si>
  <si>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</si>
  <si>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</si>
  <si>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</si>
  <si>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</si>
  <si>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</si>
  <si>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</si>
  <si>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</si>
  <si>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</si>
  <si>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</si>
  <si>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</si>
  <si>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</si>
  <si>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</si>
  <si>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</si>
  <si>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</si>
  <si>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</si>
  <si>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</si>
  <si>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</si>
  <si>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</si>
  <si>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</si>
  <si>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</si>
  <si>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</si>
  <si>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</si>
  <si>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</si>
  <si>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</si>
  <si>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</si>
  <si>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</si>
  <si>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</si>
  <si>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</si>
  <si>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</si>
  <si>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</si>
  <si>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</si>
  <si>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</si>
  <si>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</si>
  <si>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</si>
  <si>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</si>
  <si>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</si>
  <si>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</si>
  <si>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</si>
  <si>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</si>
  <si>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</si>
  <si>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</si>
  <si>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</si>
  <si>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</si>
  <si>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</si>
  <si>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</si>
  <si>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</si>
  <si>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</si>
  <si>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</si>
  <si>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</si>
  <si>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</si>
  <si>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</si>
  <si>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</si>
  <si>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</si>
  <si>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</si>
  <si>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</si>
  <si>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</si>
  <si>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</si>
  <si>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</si>
  <si>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</si>
  <si>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</si>
  <si>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</si>
  <si>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</si>
  <si>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</si>
  <si>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</si>
  <si>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</si>
  <si>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</si>
  <si>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</si>
  <si>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</si>
  <si>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</si>
  <si>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</si>
  <si>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</si>
  <si>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</si>
  <si>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</si>
  <si>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</si>
  <si>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</si>
  <si>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</si>
  <si>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</si>
  <si>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</si>
  <si>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</si>
  <si>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</si>
  <si>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</si>
  <si>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</si>
  <si>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</si>
  <si>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</si>
  <si>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</si>
  <si>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</si>
  <si>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</si>
  <si>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</si>
  <si>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</si>
  <si>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</si>
  <si>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</si>
  <si>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</si>
  <si>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</si>
  <si>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</si>
  <si>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</si>
  <si>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</si>
  <si>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</si>
  <si>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</si>
  <si>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</si>
  <si>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</si>
  <si>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</si>
  <si>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</si>
  <si>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</si>
  <si>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</si>
  <si>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</si>
  <si>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</si>
  <si>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</si>
  <si>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</si>
  <si>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</si>
  <si>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</si>
  <si>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</si>
  <si>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</si>
  <si>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</si>
  <si>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</si>
  <si>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</si>
  <si>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</si>
  <si>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</si>
  <si>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</si>
  <si>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</si>
  <si>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</si>
  <si>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</si>
  <si>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</si>
  <si>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</si>
  <si>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</si>
  <si>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</si>
  <si>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</si>
  <si>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</si>
  <si>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</si>
  <si>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</si>
  <si>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</si>
  <si>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</si>
  <si>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</si>
  <si>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</si>
  <si>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</si>
  <si>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</si>
  <si>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</si>
  <si>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</si>
  <si>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</si>
  <si>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</si>
  <si>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</si>
  <si>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</si>
  <si>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</si>
  <si>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</si>
  <si>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</si>
  <si>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</si>
  <si>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</si>
  <si>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</si>
  <si>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</si>
  <si>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</si>
  <si>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</si>
  <si>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</si>
  <si>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</si>
  <si>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</si>
  <si>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</si>
  <si>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</si>
  <si>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</si>
  <si>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</si>
  <si>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</si>
  <si>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</si>
  <si>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</si>
  <si>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</si>
  <si>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</si>
  <si>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</si>
  <si>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</si>
  <si>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</si>
  <si>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</si>
  <si>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</si>
  <si>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</si>
  <si>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</si>
  <si>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</si>
  <si>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</si>
  <si>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</si>
  <si>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</si>
  <si>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</si>
  <si>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</si>
  <si>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</si>
  <si>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</si>
  <si>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</si>
  <si>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</si>
  <si>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</si>
  <si>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</si>
  <si>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</si>
  <si>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</si>
  <si>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</si>
  <si>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</si>
  <si>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</si>
  <si>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</si>
  <si>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</si>
  <si>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</si>
  <si>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</si>
  <si>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</si>
  <si>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</si>
  <si>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</si>
  <si>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</si>
  <si>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</si>
  <si>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</si>
  <si>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</si>
  <si>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</si>
  <si>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</si>
  <si>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</si>
  <si>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</si>
  <si>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</si>
  <si>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</si>
  <si>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</si>
  <si>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</si>
  <si>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</si>
  <si>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</si>
  <si>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</si>
  <si>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</si>
  <si>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</si>
  <si>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</si>
  <si>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</si>
  <si>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</si>
  <si>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</si>
  <si>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</si>
  <si>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</si>
  <si>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</si>
  <si>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</si>
  <si>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</si>
  <si>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</si>
  <si>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</si>
  <si>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</si>
  <si>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</si>
  <si>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</si>
  <si>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</si>
  <si>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</si>
  <si>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</si>
  <si>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</si>
  <si>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</si>
  <si>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</si>
  <si>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</si>
  <si>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</si>
  <si>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</si>
  <si>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</si>
  <si>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</si>
  <si>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</si>
  <si>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</si>
  <si>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</si>
  <si>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</si>
  <si>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</si>
  <si>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</si>
  <si>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</si>
  <si>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</si>
  <si>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</si>
  <si>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</si>
  <si>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</si>
  <si>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</si>
  <si>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</si>
  <si>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</si>
  <si>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</si>
  <si>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</si>
  <si>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</si>
  <si>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</si>
  <si>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</si>
  <si>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</si>
  <si>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</si>
  <si>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</si>
  <si>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</si>
  <si>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</si>
  <si>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</si>
  <si>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</si>
  <si>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</si>
  <si>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</si>
  <si>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</si>
  <si>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</si>
  <si>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</si>
  <si>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</si>
  <si>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</si>
  <si>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</si>
  <si>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</si>
  <si>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</si>
  <si>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</si>
  <si>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</si>
  <si>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</si>
  <si>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</si>
  <si>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</si>
  <si>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</si>
  <si>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</si>
  <si>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</si>
  <si>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</si>
  <si>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</si>
  <si>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</si>
  <si>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</si>
  <si>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</si>
  <si>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</si>
  <si>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</si>
  <si>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</si>
  <si>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</si>
  <si>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</si>
  <si>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</si>
  <si>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</si>
  <si>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</si>
  <si>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</si>
  <si>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</si>
  <si>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</si>
  <si>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</si>
  <si>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</si>
  <si>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</si>
  <si>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</si>
  <si>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</si>
  <si>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</si>
  <si>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</si>
  <si>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</si>
  <si>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</si>
  <si>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</si>
  <si>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</si>
  <si>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</si>
  <si>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</si>
  <si>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</si>
  <si>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</si>
  <si>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</si>
  <si>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</si>
  <si>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</si>
  <si>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</si>
  <si>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</si>
  <si>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</si>
  <si>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</si>
  <si>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</si>
  <si>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</si>
  <si>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</si>
  <si>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</si>
  <si>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</si>
  <si>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</si>
  <si>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</si>
  <si>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</si>
  <si>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</si>
  <si>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</si>
  <si>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</si>
  <si>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</si>
  <si>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</si>
  <si>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</si>
  <si>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</si>
  <si>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</si>
  <si>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</si>
  <si>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</si>
  <si>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</si>
  <si>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</si>
  <si>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</si>
  <si>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</si>
  <si>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</si>
  <si>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</si>
  <si>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</si>
  <si>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</si>
  <si>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</si>
  <si>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</si>
  <si>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</si>
  <si>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</si>
  <si>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</si>
  <si>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</si>
  <si>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</si>
  <si>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</si>
  <si>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</si>
  <si>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</si>
  <si>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</si>
  <si>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</si>
  <si>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</si>
  <si>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</si>
  <si>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</si>
  <si>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</si>
  <si>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</si>
  <si>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</si>
  <si>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</si>
  <si>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</si>
  <si>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</si>
  <si>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</si>
  <si>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</si>
  <si>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</si>
  <si>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</si>
  <si>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</si>
  <si>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</si>
  <si>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</si>
  <si>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</si>
  <si>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</si>
  <si>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</si>
  <si>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</si>
  <si>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</si>
  <si>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</si>
  <si>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</si>
  <si>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</si>
  <si>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</si>
  <si>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</si>
  <si>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</si>
  <si>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</si>
  <si>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</si>
  <si>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</si>
  <si>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</si>
  <si>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</si>
  <si>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</si>
  <si>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</si>
  <si>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</si>
  <si>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</si>
  <si>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</si>
  <si>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</si>
  <si>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</si>
  <si>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</si>
  <si>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</si>
  <si>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</si>
  <si>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</si>
  <si>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</si>
  <si>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</si>
  <si>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</si>
  <si>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</si>
  <si>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</si>
  <si>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</si>
  <si>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</si>
  <si>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</si>
  <si>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</si>
  <si>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</si>
  <si>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</si>
  <si>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</si>
  <si>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</si>
  <si>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</si>
  <si>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</si>
  <si>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</si>
  <si>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</si>
  <si>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</si>
  <si>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</si>
  <si>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</si>
  <si>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</si>
  <si>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</si>
  <si>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</si>
  <si>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</si>
  <si>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</si>
  <si>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</si>
  <si>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</si>
  <si>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</si>
  <si>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</si>
  <si>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</si>
  <si>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</si>
  <si>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</si>
  <si>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</si>
  <si>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</si>
  <si>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</si>
  <si>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</si>
  <si>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</si>
  <si>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</si>
  <si>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</si>
  <si>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</si>
  <si>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</si>
  <si>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</si>
  <si>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</si>
  <si>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</si>
  <si>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</si>
  <si>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</si>
  <si>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</si>
  <si>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</si>
  <si>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</si>
  <si>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</si>
  <si>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</si>
  <si>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</si>
  <si>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</si>
  <si>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</si>
  <si>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</si>
  <si>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</si>
  <si>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</si>
  <si>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</si>
  <si>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</si>
  <si>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</si>
  <si>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</si>
  <si>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</si>
  <si>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</si>
  <si>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</si>
  <si>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</si>
  <si>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</si>
  <si>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</si>
  <si>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</si>
  <si>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</si>
  <si>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</si>
  <si>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</si>
  <si>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</si>
  <si>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</si>
  <si>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</si>
  <si>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</si>
  <si>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</si>
  <si>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</si>
  <si>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</si>
  <si>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</si>
  <si>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</si>
  <si>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</si>
  <si>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</si>
  <si>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</si>
  <si>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</si>
  <si>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</si>
  <si>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</si>
  <si>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</si>
  <si>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</si>
  <si>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</si>
  <si>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</si>
  <si>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</si>
  <si>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</si>
  <si>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</si>
  <si>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</si>
  <si>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</si>
  <si>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</si>
  <si>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</si>
  <si>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</si>
  <si>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</si>
  <si>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</si>
  <si>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</si>
  <si>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</si>
  <si>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</si>
  <si>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</si>
  <si>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</si>
  <si>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</si>
  <si>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</si>
  <si>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</si>
  <si>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</si>
  <si>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</si>
  <si>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</si>
  <si>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</si>
  <si>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</si>
  <si>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</si>
  <si>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</si>
  <si>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</si>
  <si>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</si>
  <si>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</si>
  <si>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</si>
  <si>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</si>
  <si>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</si>
  <si>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</si>
  <si>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</si>
  <si>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</si>
  <si>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</si>
  <si>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</si>
  <si>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</si>
  <si>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</si>
  <si>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</si>
  <si>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</si>
  <si>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</si>
  <si>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</si>
  <si>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</si>
  <si>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</si>
  <si>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</si>
  <si>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</si>
  <si>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</si>
  <si>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</si>
  <si>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</si>
  <si>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</si>
  <si>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</si>
  <si>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</si>
  <si>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</si>
  <si>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</si>
  <si>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</si>
  <si>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</si>
  <si>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</si>
  <si>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</si>
  <si>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</si>
  <si>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</si>
  <si>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</si>
  <si>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</si>
  <si>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</si>
  <si>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</si>
  <si>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</si>
  <si>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</si>
  <si>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</si>
  <si>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</si>
  <si>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</si>
  <si>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</si>
  <si>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</si>
  <si>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</si>
  <si>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</si>
  <si>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</si>
  <si>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</si>
  <si>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</si>
  <si>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</si>
  <si>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</si>
  <si>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</si>
  <si>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</si>
  <si>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</si>
  <si>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</si>
  <si>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</si>
  <si>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</si>
  <si>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</si>
  <si>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</si>
  <si>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</si>
  <si>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</si>
  <si>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</si>
  <si>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</si>
  <si>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</si>
  <si>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</si>
  <si>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</si>
  <si>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</si>
  <si>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</si>
  <si>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</si>
  <si>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</si>
  <si>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</si>
  <si>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</si>
  <si>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</si>
  <si>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</si>
  <si>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</si>
  <si>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</si>
  <si>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</si>
  <si>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</si>
  <si>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</si>
  <si>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</si>
  <si>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</si>
  <si>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</si>
  <si>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</si>
  <si>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</si>
  <si>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</si>
  <si>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</si>
  <si>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</si>
  <si>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</si>
  <si>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</si>
  <si>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</si>
  <si>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</si>
  <si>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</si>
  <si>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</si>
  <si>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</si>
  <si>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</si>
  <si>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</si>
  <si>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</si>
  <si>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</si>
  <si>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</si>
  <si>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</si>
  <si>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</si>
  <si>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</si>
  <si>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</si>
  <si>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</si>
  <si>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</si>
  <si>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</si>
  <si>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</si>
  <si>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</si>
  <si>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</si>
  <si>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</si>
  <si>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</si>
  <si>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</si>
  <si>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</si>
  <si>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</si>
  <si>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</si>
  <si>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</si>
  <si>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</si>
  <si>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</si>
  <si>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</si>
  <si>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</si>
  <si>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</si>
  <si>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</si>
  <si>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</si>
  <si>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</si>
  <si>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</si>
  <si>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</si>
  <si>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</si>
  <si>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</si>
  <si>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</si>
  <si>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</si>
  <si>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</si>
  <si>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</si>
  <si>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</si>
  <si>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</si>
  <si>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</si>
  <si>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</si>
  <si>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</si>
  <si>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</si>
  <si>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</si>
  <si>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</si>
  <si>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</si>
  <si>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</si>
  <si>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</si>
  <si>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</si>
  <si>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</si>
  <si>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</si>
  <si>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</si>
  <si>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</si>
  <si>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</si>
  <si>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</si>
  <si>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</si>
  <si>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</si>
  <si>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</si>
  <si>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</si>
  <si>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</si>
  <si>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</si>
  <si>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</si>
  <si>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</si>
  <si>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</si>
  <si>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</si>
  <si>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</si>
  <si>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</si>
  <si>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</si>
  <si>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</si>
  <si>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</si>
  <si>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</si>
  <si>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</si>
  <si>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</si>
  <si>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</si>
  <si>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</si>
  <si>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</si>
  <si>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</si>
  <si>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</si>
  <si>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</si>
  <si>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</si>
  <si>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</si>
  <si>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</si>
  <si>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</si>
  <si>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</si>
  <si>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</si>
  <si>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</si>
  <si>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</si>
  <si>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</si>
  <si>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</si>
  <si>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</si>
  <si>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</si>
  <si>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</si>
  <si>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</si>
  <si>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</si>
  <si>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</si>
  <si>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</si>
  <si>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</si>
  <si>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</si>
  <si>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</si>
  <si>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</si>
  <si>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</si>
  <si>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</si>
  <si>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</si>
  <si>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</si>
  <si>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</si>
  <si>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</si>
  <si>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</si>
  <si>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</si>
  <si>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</si>
  <si>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</si>
  <si>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</si>
  <si>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</si>
  <si>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</si>
  <si>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</si>
  <si>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</si>
  <si>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</si>
  <si>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</si>
  <si>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</si>
  <si>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</si>
  <si>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</si>
  <si>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</si>
  <si>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</si>
  <si>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</si>
  <si>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</si>
  <si>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</si>
  <si>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</si>
  <si>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</si>
  <si>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</si>
  <si>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</si>
  <si>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</si>
  <si>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</si>
  <si>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</si>
  <si>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</si>
  <si>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</si>
  <si>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</si>
  <si>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</si>
  <si>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</si>
  <si>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</si>
  <si>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</si>
  <si>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</si>
  <si>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</si>
  <si>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</si>
  <si>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</si>
  <si>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</si>
  <si>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</si>
  <si>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</si>
  <si>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</si>
  <si>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</si>
  <si>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</si>
  <si>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</si>
  <si>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</si>
  <si>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</si>
  <si>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</si>
  <si>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</si>
  <si>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</si>
  <si>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</si>
  <si>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</si>
  <si>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</si>
  <si>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</si>
  <si>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</si>
  <si>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</si>
  <si>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</si>
  <si>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</si>
  <si>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</si>
  <si>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</si>
  <si>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</si>
  <si>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</si>
  <si>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</si>
  <si>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</si>
  <si>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</si>
  <si>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</si>
  <si>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</si>
  <si>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</si>
  <si>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</si>
  <si>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</si>
  <si>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</si>
  <si>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</si>
  <si>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</si>
  <si>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</si>
  <si>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</si>
  <si>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</si>
  <si>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</si>
  <si>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</si>
  <si>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</si>
  <si>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</si>
  <si>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</si>
  <si>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</si>
  <si>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</si>
  <si>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</si>
  <si>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</si>
  <si>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</si>
  <si>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</si>
  <si>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</si>
  <si>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</si>
  <si>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</si>
  <si>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</si>
  <si>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</si>
  <si>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</si>
  <si>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</si>
  <si>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</si>
  <si>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</si>
  <si>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</si>
  <si>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</si>
  <si>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</si>
  <si>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</si>
  <si>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</si>
  <si>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</si>
  <si>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</si>
  <si>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</si>
  <si>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</si>
  <si>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</si>
  <si>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</si>
  <si>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</si>
  <si>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</si>
  <si>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</si>
  <si>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</si>
  <si>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</si>
  <si>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</si>
  <si>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</si>
  <si>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</si>
  <si>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</si>
  <si>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</si>
  <si>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</si>
  <si>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</si>
  <si>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</si>
  <si>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</si>
  <si>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</si>
  <si>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</si>
  <si>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</si>
  <si>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</si>
  <si>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</si>
  <si>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</si>
  <si>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</si>
  <si>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</si>
  <si>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</si>
  <si>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</si>
  <si>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</si>
  <si>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</si>
  <si>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</si>
  <si>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</si>
  <si>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</si>
  <si>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</si>
  <si>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</si>
  <si>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</si>
  <si>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</si>
  <si>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</si>
  <si>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</si>
  <si>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</si>
  <si>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</si>
  <si>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</si>
  <si>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</si>
  <si>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</si>
  <si>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</si>
  <si>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</si>
  <si>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</si>
  <si>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</si>
  <si>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</si>
  <si>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</si>
  <si>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</si>
  <si>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</si>
  <si>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</si>
  <si>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</si>
  <si>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</si>
  <si>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</si>
  <si>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</si>
  <si>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</si>
  <si>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</si>
  <si>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</si>
  <si>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</si>
  <si>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</si>
  <si>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</si>
  <si>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</si>
  <si>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</si>
  <si>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</si>
  <si>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</si>
  <si>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</si>
  <si>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</si>
  <si>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</si>
  <si>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</si>
  <si>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</si>
  <si>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</si>
  <si>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</si>
  <si>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</si>
  <si>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</si>
  <si>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</si>
  <si>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</si>
  <si>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</si>
  <si>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</si>
  <si>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</si>
  <si>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</si>
  <si>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</si>
  <si>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</si>
  <si>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</si>
  <si>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</si>
  <si>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</si>
  <si>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</si>
  <si>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</si>
  <si>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</si>
  <si>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</si>
  <si>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</si>
  <si>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</si>
  <si>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</si>
  <si>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</si>
  <si>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</si>
  <si>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</si>
  <si>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</si>
  <si>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</si>
  <si>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</si>
  <si>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</si>
  <si>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</si>
  <si>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</si>
  <si>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</si>
  <si>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</si>
  <si>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</si>
  <si>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</si>
  <si>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</si>
  <si>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</si>
  <si>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</si>
  <si>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</si>
  <si>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</si>
  <si>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</si>
  <si>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</si>
  <si>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</si>
  <si>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</si>
  <si>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</si>
  <si>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</si>
  <si>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</si>
  <si>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</si>
  <si>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</si>
  <si>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</si>
  <si>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</si>
  <si>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</si>
  <si>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</si>
  <si>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</si>
  <si>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</si>
  <si>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</si>
  <si>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</si>
  <si>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</si>
  <si>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</si>
  <si>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</si>
  <si>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</si>
  <si>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</si>
  <si>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</si>
  <si>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</si>
  <si>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</si>
  <si>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</si>
  <si>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</si>
  <si>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</si>
  <si>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</si>
  <si>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</si>
  <si>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</si>
  <si>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</si>
  <si>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</si>
  <si>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</si>
  <si>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</si>
  <si>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</si>
  <si>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</si>
  <si>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</si>
  <si>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</si>
  <si>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</si>
  <si>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</si>
  <si>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</si>
  <si>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</si>
  <si>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</si>
  <si>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</si>
  <si>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</si>
  <si>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</si>
  <si>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</si>
  <si>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</si>
  <si>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</si>
  <si>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</si>
  <si>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</si>
  <si>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</si>
  <si>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</si>
  <si>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</si>
  <si>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</si>
  <si>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</si>
  <si>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</si>
  <si>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</si>
  <si>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</si>
  <si>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</si>
  <si>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</si>
  <si>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</si>
  <si>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</si>
  <si>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</si>
  <si>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</si>
  <si>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</si>
  <si>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</si>
  <si>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</si>
  <si>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</si>
  <si>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</si>
  <si>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</si>
  <si>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</si>
  <si>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</si>
  <si>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</si>
  <si>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</si>
  <si>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</si>
  <si>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</si>
  <si>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</si>
  <si>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</si>
  <si>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</si>
  <si>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</si>
  <si>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</si>
  <si>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</si>
  <si>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</si>
  <si>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</si>
  <si>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</si>
  <si>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</si>
  <si>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</si>
  <si>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</si>
  <si>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</si>
  <si>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</si>
  <si>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</si>
  <si>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</si>
  <si>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</si>
  <si>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</si>
  <si>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</si>
  <si>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</si>
  <si>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</si>
  <si>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</si>
  <si>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</si>
  <si>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</si>
  <si>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</si>
  <si>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</si>
  <si>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</si>
  <si>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</si>
  <si>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</si>
  <si>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</si>
  <si>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</si>
  <si>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</si>
  <si>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</si>
  <si>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</si>
  <si>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</si>
  <si>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</si>
  <si>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</si>
  <si>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</si>
  <si>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</si>
  <si>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</si>
  <si>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</si>
  <si>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</si>
  <si>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</si>
  <si>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</si>
  <si>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</si>
  <si>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</si>
  <si>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</si>
  <si>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</si>
  <si>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</si>
  <si>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</si>
  <si>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</si>
  <si>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</si>
  <si>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</si>
  <si>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</si>
  <si>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</si>
  <si>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</si>
  <si>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</si>
  <si>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</si>
  <si>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</si>
  <si>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</si>
  <si>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</si>
  <si>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</si>
  <si>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</si>
  <si>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</si>
  <si>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</si>
  <si>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</si>
  <si>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</si>
  <si>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</si>
  <si>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</si>
  <si>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</si>
  <si>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</si>
  <si>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</si>
  <si>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</si>
  <si>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</si>
  <si>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</si>
  <si>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</si>
  <si>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</si>
  <si>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</si>
  <si>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</si>
  <si>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</si>
  <si>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</si>
  <si>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</si>
  <si>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</si>
  <si>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</si>
  <si>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</si>
  <si>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</si>
  <si>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</si>
  <si>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</si>
  <si>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</si>
  <si>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</si>
  <si>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</si>
  <si>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</si>
  <si>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</si>
  <si>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</si>
  <si>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</si>
  <si>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</si>
  <si>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</si>
  <si>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</si>
  <si>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</si>
  <si>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</si>
  <si>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</si>
  <si>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</si>
  <si>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</si>
  <si>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</si>
  <si>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</si>
  <si>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</si>
  <si>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</si>
  <si>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</si>
  <si>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</si>
  <si>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</si>
  <si>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</si>
  <si>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</si>
  <si>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</si>
  <si>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</si>
  <si>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</si>
  <si>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</si>
  <si>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</si>
  <si>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</si>
  <si>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</si>
  <si>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</si>
  <si>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</si>
  <si>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</si>
  <si>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</si>
  <si>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</si>
  <si>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</si>
  <si>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</si>
  <si>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</si>
  <si>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</si>
  <si>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</si>
  <si>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</si>
  <si>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</si>
  <si>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</si>
  <si>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</si>
  <si>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</si>
  <si>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</si>
  <si>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</si>
  <si>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</si>
  <si>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</si>
  <si>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</si>
  <si>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</si>
  <si>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</si>
  <si>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</si>
  <si>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</si>
  <si>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</si>
  <si>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</si>
  <si>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</si>
  <si>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</si>
  <si>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</si>
  <si>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</si>
  <si>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</si>
  <si>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</si>
  <si>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</si>
  <si>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</si>
  <si>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</si>
  <si>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</si>
  <si>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</si>
  <si>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</si>
  <si>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</si>
  <si>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</si>
  <si>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</si>
  <si>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</si>
  <si>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</si>
  <si>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</si>
  <si>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</si>
  <si>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</si>
  <si>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</si>
  <si>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</si>
  <si>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</si>
  <si>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</si>
  <si>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</si>
  <si>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</si>
  <si>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</si>
  <si>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</si>
  <si>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</si>
  <si>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</si>
  <si>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</si>
  <si>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</si>
  <si>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</si>
  <si>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</si>
  <si>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</si>
  <si>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</si>
  <si>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</si>
  <si>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</si>
  <si>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</si>
  <si>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</si>
  <si>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</si>
  <si>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</si>
  <si>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</si>
  <si>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</si>
  <si>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</si>
  <si>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</si>
  <si>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</si>
  <si>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</si>
  <si>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</si>
  <si>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</si>
  <si>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</si>
  <si>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</si>
  <si>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</si>
  <si>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</si>
  <si>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</si>
  <si>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</si>
  <si>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</si>
  <si>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</si>
  <si>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</si>
  <si>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</si>
  <si>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</si>
  <si>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</si>
  <si>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</si>
  <si>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</si>
  <si>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</si>
  <si>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</si>
  <si>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</si>
  <si>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</si>
  <si>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</si>
  <si>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</si>
  <si>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</si>
  <si>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</si>
  <si>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</si>
  <si>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</si>
  <si>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</si>
  <si>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</si>
  <si>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</si>
  <si>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</si>
  <si>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</si>
  <si>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</si>
  <si>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</si>
  <si>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</si>
  <si>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</si>
  <si>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</si>
  <si>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</si>
  <si>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</si>
  <si>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</si>
  <si>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</si>
  <si>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</si>
  <si>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</si>
  <si>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</si>
  <si>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</si>
  <si>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</si>
  <si>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</si>
  <si>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</si>
  <si>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</si>
  <si>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</si>
  <si>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</si>
  <si>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</si>
  <si>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</si>
  <si>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</si>
  <si>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</si>
  <si>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</si>
  <si>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</si>
  <si>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</si>
  <si>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</si>
  <si>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</si>
  <si>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</si>
  <si>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</si>
  <si>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</si>
  <si>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</si>
  <si>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</si>
  <si>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</si>
  <si>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</si>
  <si>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</si>
  <si>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</si>
  <si>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</si>
  <si>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</si>
  <si>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</si>
  <si>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</si>
  <si>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</si>
  <si>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</si>
  <si>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</si>
  <si>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</si>
  <si>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</si>
  <si>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</si>
  <si>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</si>
  <si>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</si>
  <si>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</si>
  <si>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</si>
  <si>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</si>
  <si>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</si>
  <si>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</si>
  <si>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</si>
  <si>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</si>
  <si>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</si>
  <si>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</si>
  <si>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</si>
  <si>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</si>
  <si>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</si>
  <si>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</si>
  <si>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</si>
  <si>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</si>
  <si>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</si>
  <si>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</si>
  <si>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</si>
  <si>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</si>
  <si>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</si>
  <si>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</si>
  <si>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</si>
  <si>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</si>
  <si>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</si>
  <si>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</si>
  <si>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</si>
  <si>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</si>
  <si>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</si>
  <si>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</si>
  <si>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</si>
  <si>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</si>
  <si>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</si>
  <si>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</si>
  <si>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</si>
  <si>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</si>
  <si>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</si>
  <si>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</si>
  <si>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</si>
  <si>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</si>
  <si>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</si>
  <si>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</si>
  <si>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</si>
  <si>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</si>
  <si>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</si>
  <si>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</si>
  <si>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</si>
  <si>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</si>
  <si>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</si>
  <si>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</si>
  <si>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</si>
  <si>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</si>
  <si>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</si>
  <si>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</si>
  <si>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</si>
  <si>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</si>
  <si>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</si>
  <si>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</si>
  <si>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</si>
  <si>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</si>
  <si>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</si>
  <si>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</si>
  <si>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</si>
  <si>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</si>
  <si>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</si>
  <si>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</si>
  <si>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</si>
  <si>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</si>
  <si>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</si>
  <si>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</si>
  <si>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</si>
  <si>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</si>
  <si>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</si>
  <si>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</si>
  <si>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</si>
  <si>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</si>
  <si>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</si>
  <si>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</si>
  <si>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</si>
  <si>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</si>
  <si>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</si>
  <si>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</si>
  <si>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</si>
  <si>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</si>
  <si>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</si>
  <si>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</si>
  <si>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</si>
  <si>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</si>
  <si>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Paola Zetterberg</t>
  </si>
  <si>
    <t>paola.zetterberg-eriksson@ovako.com</t>
  </si>
  <si>
    <t>+46 8 622 13 03</t>
  </si>
  <si>
    <t>Steel producer</t>
  </si>
  <si>
    <t>Tubes from Ovako Hofors</t>
  </si>
  <si>
    <t>Several types of tubes</t>
  </si>
  <si>
    <t>A substance in the piercing plug</t>
  </si>
  <si>
    <t>Ovako AB</t>
  </si>
  <si>
    <t>Nicholas Källsäter</t>
  </si>
  <si>
    <t>nicholas.kallsater@ovako.com</t>
  </si>
  <si>
    <t>SE556813-5338</t>
  </si>
  <si>
    <t>P.O. Box 1721, SE-111 87 Stockholm, Sweden Visiting address: Kungsträdgårdsgatan 10</t>
  </si>
  <si>
    <t>+46 8 622 13 23</t>
  </si>
  <si>
    <t>Acting Compliance Officer</t>
  </si>
  <si>
    <t>Ovako products do not contain cobalt as an alloying substance.</t>
  </si>
  <si>
    <t>Ovako do not source cobalt. https://www.ovako.com/en/about-ovako/sustainability/policies-and-guidelines/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</si>
</sst>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41"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2"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8"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3" fillId="0" borderId="0"/>
    <xf numFmtId="0" fontId="84" fillId="0" borderId="0"/>
    <xf numFmtId="0" fontId="84" fillId="0" borderId="0"/>
    <xf numFmtId="168"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8" fontId="3" fillId="0" borderId="0"/>
    <xf numFmtId="0" fontId="9" fillId="0" borderId="0"/>
    <xf numFmtId="168" fontId="84" fillId="0" borderId="0"/>
    <xf numFmtId="0" fontId="4" fillId="0" borderId="0"/>
    <xf numFmtId="0" fontId="4" fillId="0" borderId="0"/>
    <xf numFmtId="168" fontId="9" fillId="0" borderId="0"/>
    <xf numFmtId="0" fontId="4" fillId="0" borderId="0"/>
    <xf numFmtId="0" fontId="9" fillId="0" borderId="0"/>
    <xf numFmtId="0" fontId="4" fillId="0" borderId="0"/>
    <xf numFmtId="0" fontId="68" fillId="0" borderId="0">
      <alignment vertical="center"/>
    </xf>
    <xf numFmtId="168"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8" fontId="3" fillId="0" borderId="0"/>
    <xf numFmtId="168"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2" fillId="0" borderId="0"/>
    <xf numFmtId="0" fontId="84" fillId="0" borderId="0"/>
    <xf numFmtId="0" fontId="84" fillId="0" borderId="0"/>
    <xf numFmtId="0" fontId="84" fillId="0" borderId="0"/>
    <xf numFmtId="168"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4">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11"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8"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8"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8"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8"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8"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9" fontId="16" fillId="45" borderId="31" xfId="0" applyNumberFormat="1" applyFont="1" applyFill="1" applyBorder="1" applyAlignment="1" applyProtection="1">
      <alignment horizontal="center" wrapText="1"/>
      <protection locked="0"/>
    </xf>
    <xf numFmtId="169"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92">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nicholas.kallsater@ovako.com" TargetMode="External"/><Relationship Id="rId1" Type="http://schemas.openxmlformats.org/officeDocument/2006/relationships/hyperlink" Target="mailto:paola.zetterberg-eriksson@ovako.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6"/>
  <sheetViews>
    <sheetView showGridLines="0" workbookViewId="0"/>
  </sheetViews>
  <sheetFormatPr defaultColWidth="8.84375" defaultRowHeight="13.5"/>
  <cols>
    <col min="1" max="1" width="143" style="230" customWidth="1"/>
    <col min="2" max="2" width="34.84375" style="230" customWidth="1"/>
    <col min="3" max="3" width="8.84375" style="230" customWidth="1"/>
    <col min="4" max="16384" width="8.84375" style="230"/>
  </cols>
  <sheetData>
    <row r="1" spans="1:2" ht="104.15"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5"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49999999999999" customHeight="1">
      <c r="A10" s="108" t="str">
        <f ca="1">OFFSET(L!$C$1,MATCH("Instructions"&amp;ADDRESS(ROW(),COLUMN(),4),L!$A:$A,0)-1,SL,,)</f>
        <v xml:space="preserve">4. Insert the source for the unique identifier number or code ("DUNS", "VAT", "Customer", etc).  </v>
      </c>
      <c r="B10" s="234"/>
    </row>
    <row r="11" spans="1:2" ht="20.149999999999999"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49999999999999"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5"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15">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150000000000006"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650000000000006"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5"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9" workbookViewId="0">
      <selection activeCell="B250" sqref="B250"/>
    </sheetView>
  </sheetViews>
  <sheetFormatPr defaultColWidth="8.765625" defaultRowHeight="13.5"/>
  <cols>
    <col min="1" max="1" width="20.4609375" style="66" customWidth="1"/>
    <col min="2" max="2" width="57.15234375" style="66" customWidth="1"/>
    <col min="3" max="16384" width="8.76562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workbookViewId="0">
      <selection activeCell="A2" sqref="A2"/>
    </sheetView>
  </sheetViews>
  <sheetFormatPr defaultRowHeight="13.5"/>
  <cols>
    <col min="2" max="2" width="27.382812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customSheetViews>
    <customSheetView guid="{4BDF1A28-30D5-449D-B20E-D6C97EF9FAE1}" showAutoFilter="1">
      <selection activeCell="C1" sqref="C1:D65536"/>
      <pageMargins left="0.75" right="0.75" top="1" bottom="1" header="0.3" footer="0.3"/>
      <pageSetup orientation="portrait"/>
      <autoFilter ref="B1:C1"/>
    </customSheetView>
    <customSheetView guid="{C59130F4-2E03-5E48-94CE-6E4A0484DB9E}" showAutoFilter="1">
      <selection activeCell="C1" sqref="C1:D65536"/>
      <pageMargins left="0.75" right="0.75" top="1" bottom="1" header="0.3" footer="0.3"/>
      <pageSetup orientation="portrait"/>
      <headerFooter alignWithMargins="0"/>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3.5"/>
  <cols>
    <col min="1" max="1" width="0.84375" style="102" customWidth="1"/>
    <col min="2" max="2" width="10.15234375" style="102" customWidth="1"/>
    <col min="3" max="3" width="11.4609375" style="102" customWidth="1"/>
    <col min="4" max="4" width="17.15234375" style="190" customWidth="1"/>
    <col min="5" max="5" width="42.23046875" style="102" customWidth="1"/>
    <col min="6" max="6" width="53.23046875" style="102" customWidth="1"/>
    <col min="7" max="7" width="0.84375" style="102" customWidth="1"/>
    <col min="8" max="16384" width="11" style="102"/>
  </cols>
  <sheetData>
    <row r="1" spans="1:7" ht="14"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49999999999999"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57.5">
      <c r="A14" s="349"/>
      <c r="B14" s="227">
        <v>1.1000000000000001</v>
      </c>
      <c r="C14" s="228" t="s">
        <v>11911</v>
      </c>
      <c r="D14" s="251">
        <v>43455</v>
      </c>
      <c r="E14" s="229" t="s">
        <v>12726</v>
      </c>
      <c r="F14" s="229" t="s">
        <v>12507</v>
      </c>
      <c r="G14" s="28"/>
    </row>
    <row r="15" spans="1:7" ht="57.5">
      <c r="A15" s="349"/>
      <c r="B15" s="227">
        <v>2</v>
      </c>
      <c r="C15" s="228" t="s">
        <v>11911</v>
      </c>
      <c r="D15" s="251">
        <v>43768</v>
      </c>
      <c r="E15" s="229" t="s">
        <v>12804</v>
      </c>
      <c r="F15" s="229" t="s">
        <v>12805</v>
      </c>
      <c r="G15" s="28"/>
    </row>
    <row r="16" spans="1:7" ht="57.5">
      <c r="A16" s="349"/>
      <c r="B16" s="316">
        <v>2.1</v>
      </c>
      <c r="C16" s="317" t="s">
        <v>11911</v>
      </c>
      <c r="D16" s="318">
        <v>43964</v>
      </c>
      <c r="E16" s="319" t="s">
        <v>13794</v>
      </c>
      <c r="F16" s="319" t="s">
        <v>13795</v>
      </c>
      <c r="G16" s="28"/>
    </row>
    <row r="17" spans="1:7" ht="57.5">
      <c r="A17" s="349"/>
      <c r="B17" s="316">
        <v>2.11</v>
      </c>
      <c r="C17" s="317" t="s">
        <v>11911</v>
      </c>
      <c r="D17" s="318">
        <v>43970</v>
      </c>
      <c r="E17" s="319" t="s">
        <v>13874</v>
      </c>
      <c r="F17" s="319" t="s">
        <v>13795</v>
      </c>
      <c r="G17" s="28"/>
    </row>
    <row r="18" spans="1:7" ht="57.5">
      <c r="A18" s="349"/>
      <c r="B18" s="316">
        <v>2.2000000000000002</v>
      </c>
      <c r="C18" s="317" t="s">
        <v>11911</v>
      </c>
      <c r="D18" s="318">
        <v>44132</v>
      </c>
      <c r="E18" s="319" t="s">
        <v>13884</v>
      </c>
      <c r="F18" s="319" t="s">
        <v>13885</v>
      </c>
      <c r="G18" s="28"/>
    </row>
    <row r="19" spans="1:7" ht="14" thickBot="1">
      <c r="A19" s="350"/>
      <c r="B19" s="351" t="str">
        <f ca="1">OFFSET(L!$C$1,MATCH("General"&amp;"Cpy",L!$A:$A,0)-1,SL,,)</f>
        <v>© 2020 Responsible Minerals Initiative. All rights reserved.</v>
      </c>
      <c r="C19" s="351"/>
      <c r="D19" s="351"/>
      <c r="E19" s="351"/>
      <c r="F19" s="351"/>
      <c r="G19" s="29"/>
    </row>
    <row r="20" spans="1:7" ht="14"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4375" defaultRowHeight="13.5"/>
  <cols>
    <col min="1" max="1" width="1.765625" style="230" customWidth="1"/>
    <col min="2" max="2" width="35.4609375" style="230" customWidth="1"/>
    <col min="3" max="3" width="105.4609375" style="230" customWidth="1"/>
    <col min="4" max="5" width="1.765625" style="230" customWidth="1"/>
    <col min="6" max="6" width="52" style="230" customWidth="1"/>
    <col min="7" max="7" width="4.84375" style="230" customWidth="1"/>
    <col min="8" max="16384" width="8.84375" style="230"/>
  </cols>
  <sheetData>
    <row r="1" spans="1:8" ht="90.65"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05">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30">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60">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35">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4" thickBot="1">
      <c r="A22" s="235"/>
      <c r="B22" s="236"/>
      <c r="C22" s="236"/>
      <c r="D22" s="360"/>
    </row>
    <row r="23" spans="1:5" ht="14" thickTop="1"/>
  </sheetData>
  <sheetProtection algorithmName="SHA-512" hashValue="FVJijbE7fQlvPQ1p8FU5+HNCHf0tIAjbETp6E2gwPUHao4gidQIccVp1OB/vjmvbQL2C8ZVyzx4GEgpeZVnbtw==" saltValue="3ljwcht45zkh3O8XVlG9kA==" spinCount="100000" sheet="1"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topLeftCell="A48" zoomScale="70" zoomScaleNormal="70" workbookViewId="0">
      <selection activeCell="G65" sqref="G65:J65"/>
    </sheetView>
  </sheetViews>
  <sheetFormatPr defaultColWidth="8.84375" defaultRowHeight="13.5"/>
  <cols>
    <col min="1" max="1" width="1.84375" customWidth="1"/>
    <col min="2" max="2" width="84.23046875" customWidth="1"/>
    <col min="3" max="3" width="1.765625" customWidth="1"/>
    <col min="4" max="5" width="16.765625" customWidth="1"/>
    <col min="6" max="6" width="1.765625" customWidth="1"/>
    <col min="7" max="9" width="16.765625" customWidth="1"/>
    <col min="10" max="10" width="17.84375" customWidth="1"/>
    <col min="11" max="11" width="3" customWidth="1"/>
    <col min="12" max="12" width="3.765625" style="102" hidden="1" customWidth="1"/>
    <col min="13" max="15" width="4.84375" style="102" hidden="1" customWidth="1"/>
    <col min="16" max="23" width="9.15234375" hidden="1" customWidth="1"/>
    <col min="24" max="24" width="27.765625" hidden="1" customWidth="1"/>
    <col min="25" max="25" width="8.84375" hidden="1" customWidth="1"/>
    <col min="26" max="32" width="8.84375" customWidth="1"/>
  </cols>
  <sheetData>
    <row r="1" spans="1:34" ht="15.5" thickTop="1">
      <c r="A1" s="397"/>
      <c r="B1" s="398"/>
      <c r="C1" s="398"/>
      <c r="D1" s="398"/>
      <c r="E1" s="398"/>
      <c r="F1" s="398"/>
      <c r="G1" s="398"/>
      <c r="H1" s="398"/>
      <c r="I1" s="398"/>
      <c r="J1" s="398"/>
      <c r="K1" s="399"/>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400" t="str">
        <f ca="1">OFFSET(L!$C$1,MATCH("Declaration"&amp;ADDRESS(ROW(),COLUMN(),4),L!$A:$A,0)-1,SL,,)</f>
        <v>Cobalt Reporting Template (CRT)</v>
      </c>
      <c r="E2" s="401"/>
      <c r="F2" s="401"/>
      <c r="G2" s="401"/>
      <c r="H2" s="401"/>
      <c r="I2" s="401"/>
      <c r="J2" s="402"/>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417"/>
      <c r="F3" s="418"/>
      <c r="G3" s="418"/>
      <c r="H3" s="418"/>
      <c r="I3" s="418"/>
      <c r="J3" s="253" t="s">
        <v>13887</v>
      </c>
      <c r="K3" s="35"/>
      <c r="L3" s="120"/>
      <c r="M3" s="111"/>
      <c r="N3" s="111"/>
      <c r="O3" s="112"/>
      <c r="P3" s="125">
        <f>MATCH($D$3,LN,0)</f>
        <v>1</v>
      </c>
    </row>
    <row r="4" spans="1:34" ht="15">
      <c r="A4" s="33"/>
      <c r="B4" s="380" t="str">
        <f ca="1">OFFSET(L!$C$1,MATCH("Declaration"&amp;ADDRESS(ROW(),COLUMN(),4),L!$A:$A,0)-1,SL,,)</f>
        <v>The purpose of this document is to collect sourcing information on cobalt.</v>
      </c>
      <c r="C4" s="380"/>
      <c r="D4" s="380"/>
      <c r="E4" s="380"/>
      <c r="F4" s="380"/>
      <c r="G4" s="380"/>
      <c r="H4" s="380"/>
      <c r="I4" s="409" t="str">
        <f ca="1">OFFSET(L!$C$1,MATCH("Declaration"&amp;ADDRESS(ROW(),COLUMN(),4),L!$A:$A,0)-1,SL,,)</f>
        <v>Link to Terms &amp; Conditions</v>
      </c>
      <c r="J4" s="409"/>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80" t="str">
        <f ca="1">OFFSET(L!$C$1,MATCH("Declaration"&amp;ADDRESS(ROW(),COLUMN(),4),L!$A:$A,0)-1,SL,,)</f>
        <v>Mandatory fields are noted with an asterisk (*).  Consult the instructions tab for guidance on how to answer each question.</v>
      </c>
      <c r="C6" s="380"/>
      <c r="D6" s="380"/>
      <c r="E6" s="380"/>
      <c r="F6" s="380"/>
      <c r="G6" s="380"/>
      <c r="H6" s="380"/>
      <c r="I6" s="380"/>
      <c r="J6" s="380"/>
      <c r="K6" s="35"/>
      <c r="L6" s="122" t="s">
        <v>332</v>
      </c>
      <c r="M6" s="111"/>
      <c r="N6" s="111"/>
      <c r="O6" s="112"/>
      <c r="P6" s="7"/>
      <c r="Q6" s="7"/>
      <c r="R6" s="7"/>
      <c r="S6" s="7"/>
      <c r="T6" s="7"/>
      <c r="U6" s="7"/>
      <c r="V6" s="7"/>
      <c r="W6" s="7"/>
      <c r="X6" s="7"/>
      <c r="Y6" s="7"/>
      <c r="Z6" s="7"/>
      <c r="AA6" s="7"/>
      <c r="AB6" s="7"/>
      <c r="AC6" s="7"/>
      <c r="AD6" s="7"/>
      <c r="AE6" s="7"/>
      <c r="AF6" s="7"/>
      <c r="AG6" s="7"/>
      <c r="AH6" s="7"/>
    </row>
    <row r="7" spans="1:34" ht="15">
      <c r="A7" s="33"/>
      <c r="B7" s="410" t="str">
        <f ca="1">OFFSET(L!$C$1,MATCH("Declaration"&amp;ADDRESS(ROW(),COLUMN(),4),L!$A:$A,0)-1,SL,,)</f>
        <v>Company Information</v>
      </c>
      <c r="C7" s="410"/>
      <c r="D7" s="410"/>
      <c r="E7" s="410"/>
      <c r="F7" s="410"/>
      <c r="G7" s="410"/>
      <c r="H7" s="410"/>
      <c r="I7" s="410"/>
      <c r="J7" s="410"/>
      <c r="K7" s="35"/>
      <c r="L7" s="122"/>
      <c r="M7" s="111"/>
      <c r="N7" s="111"/>
      <c r="O7" s="112"/>
      <c r="P7" s="7"/>
      <c r="Q7" s="7"/>
      <c r="R7" s="7"/>
      <c r="S7" s="7"/>
      <c r="T7" s="7"/>
      <c r="U7" s="7"/>
      <c r="V7" s="7"/>
      <c r="W7" s="7"/>
      <c r="X7" s="7"/>
      <c r="Y7" s="7"/>
      <c r="Z7" s="7"/>
      <c r="AA7" s="7"/>
      <c r="AB7" s="7"/>
      <c r="AC7" s="7"/>
      <c r="AD7" s="7"/>
      <c r="AE7" s="7"/>
      <c r="AF7" s="7"/>
      <c r="AG7" s="7"/>
      <c r="AH7" s="7"/>
    </row>
    <row r="8" spans="1:34" ht="15">
      <c r="A8" s="37"/>
      <c r="B8" s="76" t="str">
        <f ca="1">OFFSET(L!$C$1,MATCH("Declaration"&amp;ADDRESS(ROW(),COLUMN(),4),L!$A:$A,0)-1,SL,,)</f>
        <v>Company Name (*):</v>
      </c>
      <c r="C8" s="77"/>
      <c r="D8" s="403" t="s">
        <v>14067</v>
      </c>
      <c r="E8" s="404"/>
      <c r="F8" s="404"/>
      <c r="G8" s="404"/>
      <c r="H8" s="404"/>
      <c r="I8" s="404"/>
      <c r="J8" s="405"/>
      <c r="K8" s="38"/>
      <c r="L8" s="122"/>
      <c r="M8" s="111"/>
      <c r="N8" s="111"/>
      <c r="O8" s="112"/>
      <c r="P8" s="7"/>
      <c r="Q8" s="7"/>
      <c r="R8" s="7"/>
      <c r="S8" s="7"/>
      <c r="T8" s="7"/>
      <c r="U8" s="7"/>
      <c r="V8" s="7"/>
      <c r="W8" s="7"/>
      <c r="X8" s="7"/>
      <c r="Y8" s="7"/>
      <c r="Z8" s="7"/>
      <c r="AA8" s="7"/>
      <c r="AB8" s="7"/>
      <c r="AC8" s="7"/>
      <c r="AD8" s="7"/>
      <c r="AE8" s="7"/>
      <c r="AF8" s="7"/>
      <c r="AG8" s="7"/>
      <c r="AH8" s="7"/>
    </row>
    <row r="9" spans="1:34" ht="15">
      <c r="A9" s="37"/>
      <c r="B9" s="76" t="str">
        <f ca="1">OFFSET(L!$C$1,MATCH("Declaration"&amp;ADDRESS(ROW(),COLUMN(),4),L!$A:$A,0)-1,SL,,)</f>
        <v>Declaration Scope or Class (*):</v>
      </c>
      <c r="C9" s="77"/>
      <c r="D9" s="386" t="s">
        <v>377</v>
      </c>
      <c r="E9" s="387"/>
      <c r="F9" s="387"/>
      <c r="G9" s="388"/>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11" t="str">
        <f ca="1">OFFSET(L!$C$1,MATCH("Declaration"&amp;ADDRESS(ROW(),COLUMN(),4)&amp;LEFT($D$9,1),L!$A:$A,0)-1,SL,,)</f>
        <v>Description of Scope:</v>
      </c>
      <c r="C10" s="132"/>
      <c r="D10" s="406" t="s">
        <v>14063</v>
      </c>
      <c r="E10" s="407"/>
      <c r="F10" s="407"/>
      <c r="G10" s="407"/>
      <c r="H10" s="407"/>
      <c r="I10" s="407"/>
      <c r="J10" s="408"/>
      <c r="K10" s="35"/>
      <c r="L10" s="122"/>
      <c r="M10" s="111"/>
      <c r="N10" s="111"/>
      <c r="O10" s="112"/>
      <c r="Q10" s="7"/>
      <c r="R10" s="7"/>
      <c r="S10" s="7"/>
      <c r="T10" s="7"/>
      <c r="U10" s="7"/>
      <c r="V10" s="7"/>
      <c r="W10" s="7"/>
      <c r="X10" s="7"/>
      <c r="Y10" s="7"/>
      <c r="Z10" s="7"/>
      <c r="AA10" s="7"/>
      <c r="AB10" s="7"/>
      <c r="AC10" s="7"/>
      <c r="AD10" s="7"/>
      <c r="AE10" s="7"/>
      <c r="AF10" s="7"/>
      <c r="AG10" s="7"/>
      <c r="AH10" s="7"/>
    </row>
    <row r="11" spans="1:34" ht="15">
      <c r="A11" s="37"/>
      <c r="B11" s="412"/>
      <c r="C11" s="132"/>
      <c r="D11" s="413" t="str">
        <f ca="1">IF(D9=Q9,OFFSET(L!$C$1,MATCH("Declaration"&amp;ADDRESS(ROW(),COLUMN(),4),L!$A:$A,0)-1,SL,,),"")</f>
        <v/>
      </c>
      <c r="E11" s="414"/>
      <c r="F11" s="414"/>
      <c r="G11" s="414"/>
      <c r="H11" s="414"/>
      <c r="I11" s="414"/>
      <c r="J11" s="415"/>
      <c r="K11" s="35"/>
      <c r="L11" s="122"/>
      <c r="M11" s="111"/>
      <c r="N11" s="111"/>
      <c r="O11" s="112"/>
      <c r="Q11" s="7"/>
      <c r="R11" s="7"/>
      <c r="S11" s="7"/>
      <c r="T11" s="7"/>
      <c r="U11" s="7"/>
      <c r="V11" s="7"/>
      <c r="W11" s="7"/>
      <c r="X11" s="7"/>
      <c r="Y11" s="7"/>
      <c r="Z11" s="7"/>
      <c r="AA11" s="7"/>
      <c r="AB11" s="7"/>
      <c r="AC11" s="7"/>
      <c r="AD11" s="7"/>
      <c r="AE11" s="7"/>
      <c r="AF11" s="7"/>
      <c r="AG11" s="7"/>
      <c r="AH11" s="7"/>
    </row>
    <row r="12" spans="1:34" ht="15">
      <c r="A12" s="37"/>
      <c r="B12" s="39" t="str">
        <f ca="1">OFFSET(L!$C$1,MATCH("Declaration"&amp;ADDRESS(ROW(),COLUMN(),4),L!$A:$A,0)-1,SL,,)</f>
        <v>Company Unique ID:</v>
      </c>
      <c r="C12" s="78"/>
      <c r="D12" s="382" t="s">
        <v>14070</v>
      </c>
      <c r="E12" s="383"/>
      <c r="F12" s="383"/>
      <c r="G12" s="383"/>
      <c r="H12" s="383"/>
      <c r="I12" s="383"/>
      <c r="J12" s="384"/>
      <c r="K12" s="35"/>
      <c r="L12" s="122"/>
      <c r="M12" s="111"/>
      <c r="N12" s="111"/>
      <c r="O12" s="112"/>
      <c r="Q12" s="7"/>
      <c r="R12" s="7"/>
      <c r="S12" s="7"/>
      <c r="T12" s="7"/>
      <c r="U12" s="7"/>
      <c r="V12" s="7"/>
      <c r="W12" s="7"/>
      <c r="X12" s="7"/>
      <c r="Y12" s="7"/>
      <c r="Z12" s="7"/>
      <c r="AA12" s="7"/>
      <c r="AB12" s="7"/>
      <c r="AC12" s="7"/>
      <c r="AD12" s="7"/>
      <c r="AE12" s="7"/>
      <c r="AF12" s="7"/>
      <c r="AG12" s="7"/>
      <c r="AH12" s="7"/>
    </row>
    <row r="13" spans="1:34" ht="15">
      <c r="A13" s="37"/>
      <c r="B13" s="39" t="str">
        <f ca="1">OFFSET(L!$C$1,MATCH("Declaration"&amp;ADDRESS(ROW(),COLUMN(),4),L!$A:$A,0)-1,SL,,)</f>
        <v>Company Unique ID Authority:</v>
      </c>
      <c r="C13" s="78"/>
      <c r="D13" s="382"/>
      <c r="E13" s="383"/>
      <c r="F13" s="383"/>
      <c r="G13" s="383"/>
      <c r="H13" s="383"/>
      <c r="I13" s="383"/>
      <c r="J13" s="384"/>
      <c r="K13" s="35"/>
      <c r="L13" s="122"/>
      <c r="M13" s="111"/>
      <c r="N13" s="111"/>
      <c r="O13" s="112"/>
      <c r="Q13" s="7"/>
      <c r="R13" s="7"/>
      <c r="S13" s="7"/>
      <c r="T13" s="7"/>
      <c r="U13" s="7"/>
      <c r="V13" s="7"/>
      <c r="W13" s="7"/>
      <c r="X13" s="7"/>
      <c r="Y13" s="7"/>
      <c r="Z13" s="7"/>
      <c r="AA13" s="7"/>
      <c r="AB13" s="7"/>
      <c r="AC13" s="7"/>
      <c r="AD13" s="7"/>
      <c r="AE13" s="7"/>
      <c r="AF13" s="7"/>
      <c r="AG13" s="7"/>
      <c r="AH13" s="7"/>
    </row>
    <row r="14" spans="1:34" ht="15">
      <c r="A14" s="37"/>
      <c r="B14" s="39" t="str">
        <f ca="1">OFFSET(L!$C$1,MATCH("Declaration"&amp;ADDRESS(ROW(),COLUMN(),4),L!$A:$A,0)-1,SL,,)</f>
        <v>Address:</v>
      </c>
      <c r="C14" s="78"/>
      <c r="D14" s="382" t="s">
        <v>14071</v>
      </c>
      <c r="E14" s="383"/>
      <c r="F14" s="383"/>
      <c r="G14" s="383"/>
      <c r="H14" s="383"/>
      <c r="I14" s="383"/>
      <c r="J14" s="384"/>
      <c r="K14" s="35"/>
      <c r="L14" s="122"/>
      <c r="M14" s="111"/>
      <c r="N14" s="111"/>
      <c r="O14" s="112"/>
      <c r="Q14" s="7"/>
      <c r="R14" s="7"/>
      <c r="S14" s="7"/>
      <c r="T14" s="7"/>
      <c r="U14" s="7"/>
      <c r="V14" s="7"/>
      <c r="W14" s="7"/>
      <c r="X14" s="7"/>
      <c r="Y14" s="7"/>
      <c r="Z14" s="7"/>
      <c r="AA14" s="7"/>
      <c r="AB14" s="7"/>
      <c r="AC14" s="7"/>
      <c r="AD14" s="7"/>
      <c r="AE14" s="7"/>
      <c r="AF14" s="7"/>
      <c r="AG14" s="7"/>
      <c r="AH14" s="7"/>
    </row>
    <row r="15" spans="1:34" ht="15">
      <c r="A15" s="37"/>
      <c r="B15" s="39" t="str">
        <f ca="1">OFFSET(L!$C$1,MATCH("Declaration"&amp;ADDRESS(ROW(),COLUMN(),4),L!$A:$A,0)-1,SL,,)</f>
        <v>Contact Name (*):</v>
      </c>
      <c r="C15" s="78"/>
      <c r="D15" s="382" t="s">
        <v>14060</v>
      </c>
      <c r="E15" s="383"/>
      <c r="F15" s="383"/>
      <c r="G15" s="383"/>
      <c r="H15" s="383"/>
      <c r="I15" s="383"/>
      <c r="J15" s="384"/>
      <c r="K15" s="35"/>
      <c r="L15" s="122"/>
      <c r="M15" s="111"/>
      <c r="N15" s="111"/>
      <c r="O15" s="112"/>
      <c r="Q15" s="7"/>
      <c r="R15" s="7"/>
      <c r="S15" s="7"/>
      <c r="T15" s="7"/>
      <c r="U15" s="7"/>
      <c r="V15" s="7"/>
      <c r="W15" s="7"/>
      <c r="X15" s="7"/>
      <c r="Y15" s="7"/>
      <c r="Z15" s="7"/>
      <c r="AA15" s="7"/>
      <c r="AB15" s="7"/>
      <c r="AC15" s="7"/>
      <c r="AD15" s="7"/>
      <c r="AE15" s="7"/>
      <c r="AF15" s="7"/>
      <c r="AG15" s="7"/>
      <c r="AH15" s="7"/>
    </row>
    <row r="16" spans="1:34" ht="15">
      <c r="A16" s="37"/>
      <c r="B16" s="39" t="str">
        <f ca="1">OFFSET(L!$C$1,MATCH("Declaration"&amp;ADDRESS(ROW(),COLUMN(),4),L!$A:$A,0)-1,SL,,)</f>
        <v>Email – Contact (*):</v>
      </c>
      <c r="C16" s="78"/>
      <c r="D16" s="421" t="s">
        <v>14061</v>
      </c>
      <c r="E16" s="383"/>
      <c r="F16" s="383"/>
      <c r="G16" s="383"/>
      <c r="H16" s="383"/>
      <c r="I16" s="383"/>
      <c r="J16" s="384"/>
      <c r="K16" s="35"/>
      <c r="L16" s="122"/>
      <c r="M16" s="111"/>
      <c r="N16" s="111"/>
      <c r="O16" s="112"/>
      <c r="Q16" s="7"/>
      <c r="R16" s="7"/>
      <c r="S16" s="7"/>
      <c r="T16" s="7"/>
      <c r="U16" s="7"/>
      <c r="V16" s="7"/>
      <c r="W16" s="7"/>
      <c r="X16" s="7"/>
      <c r="Y16" s="7"/>
      <c r="Z16" s="7"/>
      <c r="AA16" s="7"/>
      <c r="AB16" s="7"/>
      <c r="AC16" s="7"/>
      <c r="AD16" s="7"/>
      <c r="AE16" s="7"/>
      <c r="AF16" s="7"/>
      <c r="AG16" s="7"/>
      <c r="AH16" s="7"/>
    </row>
    <row r="17" spans="1:34" ht="15">
      <c r="A17" s="37"/>
      <c r="B17" s="39" t="str">
        <f ca="1">OFFSET(L!$C$1,MATCH("Declaration"&amp;ADDRESS(ROW(),COLUMN(),4),L!$A:$A,0)-1,SL,,)</f>
        <v>Phone – Contact (*):</v>
      </c>
      <c r="C17" s="78"/>
      <c r="D17" s="382" t="s">
        <v>14062</v>
      </c>
      <c r="E17" s="383"/>
      <c r="F17" s="383"/>
      <c r="G17" s="383"/>
      <c r="H17" s="383"/>
      <c r="I17" s="383"/>
      <c r="J17" s="384"/>
      <c r="K17" s="35"/>
      <c r="L17" s="122"/>
      <c r="M17" s="111"/>
      <c r="N17" s="111"/>
      <c r="O17" s="112"/>
      <c r="Q17" s="7"/>
      <c r="R17" s="7"/>
      <c r="S17" s="7"/>
      <c r="T17" s="7"/>
      <c r="U17" s="7"/>
      <c r="V17" s="7"/>
      <c r="W17" s="7"/>
      <c r="X17" s="7"/>
      <c r="Y17" s="7"/>
      <c r="Z17" s="7"/>
      <c r="AA17" s="7"/>
      <c r="AB17" s="7"/>
      <c r="AC17" s="7"/>
      <c r="AD17" s="7"/>
      <c r="AE17" s="7"/>
      <c r="AF17" s="7"/>
      <c r="AG17" s="7"/>
      <c r="AH17" s="7"/>
    </row>
    <row r="18" spans="1:34" ht="23">
      <c r="A18" s="37"/>
      <c r="B18" s="39" t="str">
        <f ca="1">OFFSET(L!$C$1,MATCH("Declaration"&amp;ADDRESS(ROW(),COLUMN(),4),L!$A:$A,0)-1,SL,,)</f>
        <v>Authorizer (*):</v>
      </c>
      <c r="C18" s="78"/>
      <c r="D18" s="382" t="s">
        <v>14068</v>
      </c>
      <c r="E18" s="383"/>
      <c r="F18" s="383"/>
      <c r="G18" s="383"/>
      <c r="H18" s="383"/>
      <c r="I18" s="383"/>
      <c r="J18" s="384"/>
      <c r="K18" s="35"/>
      <c r="L18" s="116"/>
      <c r="M18" s="111"/>
      <c r="N18" s="111"/>
      <c r="O18" s="112"/>
      <c r="Q18" s="7"/>
      <c r="R18" s="7"/>
      <c r="S18" s="7"/>
      <c r="T18" s="7"/>
      <c r="U18" s="7"/>
      <c r="V18" s="7"/>
      <c r="W18" s="7"/>
      <c r="X18" s="7"/>
      <c r="Y18" s="7"/>
      <c r="Z18" s="7"/>
      <c r="AA18" s="7"/>
      <c r="AB18" s="7"/>
      <c r="AC18" s="7"/>
      <c r="AD18" s="7"/>
      <c r="AE18" s="7"/>
      <c r="AF18" s="7"/>
      <c r="AG18" s="7"/>
      <c r="AH18" s="7"/>
    </row>
    <row r="19" spans="1:34" ht="23">
      <c r="A19" s="37"/>
      <c r="B19" s="39" t="str">
        <f ca="1">OFFSET(L!$C$1,MATCH("Declaration"&amp;ADDRESS(ROW(),COLUMN(),4),L!$A:$A,0)-1,SL,,)</f>
        <v>Title - Authorizer:</v>
      </c>
      <c r="C19" s="78"/>
      <c r="D19" s="382" t="s">
        <v>14073</v>
      </c>
      <c r="E19" s="383"/>
      <c r="F19" s="383"/>
      <c r="G19" s="383"/>
      <c r="H19" s="383"/>
      <c r="I19" s="383"/>
      <c r="J19" s="384"/>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3">
      <c r="A20" s="37"/>
      <c r="B20" s="39" t="str">
        <f ca="1">OFFSET(L!$C$1,MATCH("Declaration"&amp;ADDRESS(ROW(),COLUMN(),4),L!$A:$A,0)-1,SL,,)</f>
        <v>Email - Authorizer (*):</v>
      </c>
      <c r="C20" s="78"/>
      <c r="D20" s="421" t="s">
        <v>14069</v>
      </c>
      <c r="E20" s="383"/>
      <c r="F20" s="383"/>
      <c r="G20" s="383"/>
      <c r="H20" s="383"/>
      <c r="I20" s="383"/>
      <c r="J20" s="384"/>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
      <c r="A21" s="37"/>
      <c r="B21" s="39" t="str">
        <f ca="1">OFFSET(L!$C$1,MATCH("Declaration"&amp;ADDRESS(ROW(),COLUMN(),4),L!$A:$A,0)-1,SL,,)</f>
        <v>Phone - Authorizer:</v>
      </c>
      <c r="C21" s="144"/>
      <c r="D21" s="382" t="s">
        <v>14072</v>
      </c>
      <c r="E21" s="383"/>
      <c r="F21" s="383"/>
      <c r="G21" s="383"/>
      <c r="H21" s="383"/>
      <c r="I21" s="383"/>
      <c r="J21" s="384"/>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7.5">
      <c r="A22" s="37"/>
      <c r="B22" s="39" t="str">
        <f ca="1">OFFSET(L!$C$1,MATCH("Declaration"&amp;ADDRESS(ROW(),COLUMN(),4),L!$A:$A,0)-1,SL,,)</f>
        <v>Effective Date (*):</v>
      </c>
      <c r="C22" s="79"/>
      <c r="D22" s="389">
        <v>44158</v>
      </c>
      <c r="E22" s="390"/>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7.5">
      <c r="A23" s="40"/>
      <c r="B23" s="80"/>
      <c r="C23" s="15"/>
      <c r="D23" s="385"/>
      <c r="E23" s="385"/>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
      <c r="A24" s="41"/>
      <c r="B24" s="416" t="str">
        <f ca="1">OFFSET(L!$C$1,MATCH("Declaration"&amp;ADDRESS(ROW(),COLUMN(),4),L!$A:$A,0)-1,SL,,)</f>
        <v>Answer the following questions 1 - 6 based on the declaration scope indicated above</v>
      </c>
      <c r="C24" s="416"/>
      <c r="D24" s="416"/>
      <c r="E24" s="416"/>
      <c r="F24" s="416"/>
      <c r="G24" s="416"/>
      <c r="H24" s="416"/>
      <c r="I24" s="416"/>
      <c r="J24" s="416"/>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
      <c r="A25" s="40"/>
      <c r="B25" s="43" t="str">
        <f ca="1">OFFSET(L!$C$1,MATCH("Declaration"&amp;ADDRESS(ROW(),COLUMN(),4),L!$A:$A,0)-1,SL,,)</f>
        <v>1) Is any of the cobalt intentionally added or used in the product(s) or in the production process?  (*)</v>
      </c>
      <c r="C25" s="15"/>
      <c r="D25" s="379" t="str">
        <f ca="1">OFFSET(L!$C$1,MATCH("Declaration"&amp;ADDRESS(ROW(),COLUMN(),4),L!$A:$A,0)-1,SL,,)</f>
        <v>Answer</v>
      </c>
      <c r="E25" s="379"/>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3">
      <c r="A26" s="40"/>
      <c r="B26" s="39" t="str">
        <f ca="1">OFFSET(L!$C$1,MATCH("Declaration"&amp;ADDRESS(ROW(),COLUMN(),4),L!$A:$A,0)-1,SL,,)&amp;P26</f>
        <v>Cobalt</v>
      </c>
      <c r="C26" s="34"/>
      <c r="D26" s="367" t="s">
        <v>372</v>
      </c>
      <c r="E26" s="368"/>
      <c r="F26" s="10"/>
      <c r="G26" s="363" t="s">
        <v>14074</v>
      </c>
      <c r="H26" s="364"/>
      <c r="I26" s="364"/>
      <c r="J26" s="365"/>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3" hidden="1">
      <c r="A27" s="40"/>
      <c r="B27" s="39" t="str">
        <f ca="1">OFFSET(L!$C$1,MATCH("Declaration"&amp;ADDRESS(ROW(),COLUMN(),4),L!$A:$A,0)-1,SL,,)&amp;P27</f>
        <v/>
      </c>
      <c r="C27" s="34"/>
      <c r="D27" s="369" t="s">
        <v>372</v>
      </c>
      <c r="E27" s="370"/>
      <c r="F27" s="10"/>
      <c r="G27" s="363"/>
      <c r="H27" s="364"/>
      <c r="I27" s="364"/>
      <c r="J27" s="365"/>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3" hidden="1">
      <c r="A28" s="40"/>
      <c r="B28" s="39" t="str">
        <f ca="1">OFFSET(L!$C$1,MATCH("Declaration"&amp;ADDRESS(ROW(),COLUMN(),4),L!$A:$A,0)-1,SL,,)&amp;P28</f>
        <v/>
      </c>
      <c r="C28" s="34"/>
      <c r="D28" s="369" t="s">
        <v>372</v>
      </c>
      <c r="E28" s="370"/>
      <c r="F28" s="10"/>
      <c r="G28" s="363"/>
      <c r="H28" s="364"/>
      <c r="I28" s="364"/>
      <c r="J28" s="365"/>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3" hidden="1">
      <c r="A29" s="40"/>
      <c r="B29" s="39" t="str">
        <f ca="1">OFFSET(L!$C$1,MATCH("Declaration"&amp;ADDRESS(ROW(),COLUMN(),4),L!$A:$A,0)-1,SL,,)&amp;P29</f>
        <v/>
      </c>
      <c r="C29" s="34"/>
      <c r="D29" s="369" t="s">
        <v>372</v>
      </c>
      <c r="E29" s="370"/>
      <c r="F29" s="10"/>
      <c r="G29" s="363"/>
      <c r="H29" s="364"/>
      <c r="I29" s="364"/>
      <c r="J29" s="365"/>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7.5">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94" t="str">
        <f ca="1">D25</f>
        <v>Answer</v>
      </c>
      <c r="E31" s="394"/>
      <c r="F31" s="16"/>
      <c r="G31" s="43" t="str">
        <f ca="1">G25</f>
        <v>Comments</v>
      </c>
      <c r="H31" s="381"/>
      <c r="I31" s="381"/>
      <c r="J31" s="381"/>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3">
      <c r="A32" s="40"/>
      <c r="B32" s="39" t="str">
        <f ca="1">OFFSET(L!$C$1,MATCH("Declaration"&amp;ADDRESS(ROW(),COLUMN(),4),L!$A:$A,0)-1,SL,,)&amp;P32</f>
        <v>Cobalt</v>
      </c>
      <c r="C32" s="8"/>
      <c r="D32" s="367"/>
      <c r="E32" s="368"/>
      <c r="F32" s="46"/>
      <c r="G32" s="363"/>
      <c r="H32" s="364"/>
      <c r="I32" s="364"/>
      <c r="J32" s="365"/>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3" hidden="1">
      <c r="A33" s="40"/>
      <c r="B33" s="39">
        <f ca="1">OFFSET(L!$C$1,MATCH("Declaration"&amp;ADDRESS(ROW(),COLUMN(),4),L!$A:$A,0)-1,SL,,)</f>
        <v>0</v>
      </c>
      <c r="C33" s="8"/>
      <c r="D33" s="369"/>
      <c r="E33" s="370"/>
      <c r="F33" s="46"/>
      <c r="G33" s="363"/>
      <c r="H33" s="364"/>
      <c r="I33" s="364"/>
      <c r="J33" s="365"/>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3" hidden="1">
      <c r="A34" s="40"/>
      <c r="B34" s="39">
        <f ca="1">OFFSET(L!$C$1,MATCH("Declaration"&amp;ADDRESS(ROW(),COLUMN(),4),L!$A:$A,0)-1,SL,,)</f>
        <v>0</v>
      </c>
      <c r="C34" s="8"/>
      <c r="D34" s="367"/>
      <c r="E34" s="368"/>
      <c r="F34" s="46"/>
      <c r="G34" s="363"/>
      <c r="H34" s="364"/>
      <c r="I34" s="364"/>
      <c r="J34" s="365"/>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3" hidden="1">
      <c r="A35" s="40"/>
      <c r="B35" s="39">
        <f ca="1">OFFSET(L!$C$1,MATCH("Declaration"&amp;ADDRESS(ROW(),COLUMN(),4),L!$A:$A,0)-1,SL,,)</f>
        <v>0</v>
      </c>
      <c r="C35" s="8"/>
      <c r="D35" s="367"/>
      <c r="E35" s="368"/>
      <c r="F35" s="46"/>
      <c r="G35" s="363"/>
      <c r="H35" s="364"/>
      <c r="I35" s="364"/>
      <c r="J35" s="365"/>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7.5">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 xml:space="preserve">3) Does 100 percent of the cobalt originate from recycled or scrap sources? </v>
      </c>
      <c r="C37" s="8"/>
      <c r="D37" s="394" t="str">
        <f ca="1">D25</f>
        <v>Answer</v>
      </c>
      <c r="E37" s="394"/>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3">
      <c r="A38" s="40"/>
      <c r="B38" s="39" t="str">
        <f ca="1">B32</f>
        <v>Cobalt</v>
      </c>
      <c r="C38" s="8"/>
      <c r="D38" s="367"/>
      <c r="E38" s="368"/>
      <c r="F38" s="46"/>
      <c r="G38" s="363"/>
      <c r="H38" s="364"/>
      <c r="I38" s="364"/>
      <c r="J38" s="365"/>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3" hidden="1">
      <c r="A39" s="40"/>
      <c r="B39" s="39">
        <f ca="1">B33</f>
        <v>0</v>
      </c>
      <c r="C39" s="8"/>
      <c r="D39" s="369"/>
      <c r="E39" s="370"/>
      <c r="F39" s="46"/>
      <c r="G39" s="363"/>
      <c r="H39" s="364"/>
      <c r="I39" s="364"/>
      <c r="J39" s="365"/>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3" hidden="1">
      <c r="A40" s="40"/>
      <c r="B40" s="39">
        <f ca="1">B34</f>
        <v>0</v>
      </c>
      <c r="C40" s="8"/>
      <c r="D40" s="369"/>
      <c r="E40" s="370"/>
      <c r="F40" s="46"/>
      <c r="G40" s="363"/>
      <c r="H40" s="364"/>
      <c r="I40" s="364"/>
      <c r="J40" s="365"/>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3" hidden="1">
      <c r="A41" s="40"/>
      <c r="B41" s="39">
        <f ca="1">B35</f>
        <v>0</v>
      </c>
      <c r="C41" s="8"/>
      <c r="D41" s="369"/>
      <c r="E41" s="370"/>
      <c r="F41" s="46"/>
      <c r="G41" s="363"/>
      <c r="H41" s="364"/>
      <c r="I41" s="364"/>
      <c r="J41" s="365"/>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7.5">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94" t="str">
        <f ca="1">D25</f>
        <v>Answer</v>
      </c>
      <c r="E43" s="394"/>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3">
      <c r="A44" s="40"/>
      <c r="B44" s="39" t="str">
        <f ca="1">B32</f>
        <v>Cobalt</v>
      </c>
      <c r="C44" s="34"/>
      <c r="D44" s="419"/>
      <c r="E44" s="420"/>
      <c r="F44" s="46"/>
      <c r="G44" s="363"/>
      <c r="H44" s="364"/>
      <c r="I44" s="364"/>
      <c r="J44" s="365"/>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3" hidden="1">
      <c r="A45" s="40"/>
      <c r="B45" s="39">
        <f ca="1">B33</f>
        <v>0</v>
      </c>
      <c r="C45" s="34"/>
      <c r="D45" s="391"/>
      <c r="E45" s="392"/>
      <c r="F45" s="46"/>
      <c r="G45" s="363"/>
      <c r="H45" s="364"/>
      <c r="I45" s="364"/>
      <c r="J45" s="365"/>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3" hidden="1">
      <c r="A46" s="40"/>
      <c r="B46" s="39">
        <f ca="1">B34</f>
        <v>0</v>
      </c>
      <c r="C46" s="34"/>
      <c r="D46" s="391"/>
      <c r="E46" s="392"/>
      <c r="F46" s="46"/>
      <c r="G46" s="363"/>
      <c r="H46" s="364"/>
      <c r="I46" s="364"/>
      <c r="J46" s="365"/>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3" hidden="1">
      <c r="A47" s="40"/>
      <c r="B47" s="39">
        <f ca="1">B35</f>
        <v>0</v>
      </c>
      <c r="C47" s="34"/>
      <c r="D47" s="391"/>
      <c r="E47" s="392"/>
      <c r="F47" s="46"/>
      <c r="G47" s="363"/>
      <c r="H47" s="364"/>
      <c r="I47" s="364"/>
      <c r="J47" s="365"/>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5">
      <c r="A49" s="40"/>
      <c r="B49" s="142" t="str">
        <f ca="1">OFFSET(L!$C$1,MATCH("Declaration"&amp;ADDRESS(ROW(),COLUMN(),4),L!$A:$A,0)-1,SL,,)&amp;Q31</f>
        <v xml:space="preserve">5) Have you identified all of the smelters supplying the cobalt to your supply chain? </v>
      </c>
      <c r="C49" s="8"/>
      <c r="D49" s="394" t="str">
        <f ca="1">D25</f>
        <v>Answer</v>
      </c>
      <c r="E49" s="394"/>
      <c r="F49" s="16"/>
      <c r="G49" s="43" t="str">
        <f ca="1">G25</f>
        <v>Comments</v>
      </c>
      <c r="H49" s="393"/>
      <c r="I49" s="393"/>
      <c r="J49" s="393"/>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3">
      <c r="A50" s="40"/>
      <c r="B50" s="39" t="str">
        <f ca="1">B32</f>
        <v>Cobalt</v>
      </c>
      <c r="C50" s="8"/>
      <c r="D50" s="395"/>
      <c r="E50" s="396"/>
      <c r="F50" s="46"/>
      <c r="G50" s="363"/>
      <c r="H50" s="364"/>
      <c r="I50" s="364"/>
      <c r="J50" s="36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3" hidden="1">
      <c r="A51" s="40"/>
      <c r="B51" s="39">
        <f ca="1">B33</f>
        <v>0</v>
      </c>
      <c r="C51" s="8"/>
      <c r="D51" s="369"/>
      <c r="E51" s="370"/>
      <c r="F51" s="46"/>
      <c r="G51" s="363"/>
      <c r="H51" s="364"/>
      <c r="I51" s="364"/>
      <c r="J51" s="365"/>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3" hidden="1">
      <c r="A52" s="40"/>
      <c r="B52" s="39">
        <f ca="1">B34</f>
        <v>0</v>
      </c>
      <c r="C52" s="8"/>
      <c r="D52" s="369"/>
      <c r="E52" s="370"/>
      <c r="F52" s="46"/>
      <c r="G52" s="363"/>
      <c r="H52" s="364"/>
      <c r="I52" s="364"/>
      <c r="J52" s="365"/>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3" hidden="1">
      <c r="A53" s="40"/>
      <c r="B53" s="39">
        <f ca="1">B35</f>
        <v>0</v>
      </c>
      <c r="C53" s="8"/>
      <c r="D53" s="369"/>
      <c r="E53" s="370"/>
      <c r="F53" s="46"/>
      <c r="G53" s="363"/>
      <c r="H53" s="364"/>
      <c r="I53" s="364"/>
      <c r="J53" s="365"/>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5">
      <c r="A55" s="40"/>
      <c r="B55" s="43" t="str">
        <f ca="1">OFFSET(L!$C$1,MATCH("Declaration"&amp;ADDRESS(ROW(),COLUMN(),4),L!$A:$A,0)-1,SL,,)&amp;Q31</f>
        <v xml:space="preserve">6) Has all applicable smelter information received by your company been reported in this declaration? </v>
      </c>
      <c r="C55" s="8"/>
      <c r="D55" s="394" t="str">
        <f ca="1">D25</f>
        <v>Answer</v>
      </c>
      <c r="E55" s="394"/>
      <c r="F55" s="16"/>
      <c r="G55" s="43" t="str">
        <f ca="1">G25</f>
        <v>Comments</v>
      </c>
      <c r="H55" s="393" t="str">
        <f>IF(Q63="(*)","Click here to enter smelter names","")</f>
        <v/>
      </c>
      <c r="I55" s="393"/>
      <c r="J55" s="393"/>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3">
      <c r="A56" s="40"/>
      <c r="B56" s="39" t="str">
        <f ca="1">B32</f>
        <v>Cobalt</v>
      </c>
      <c r="C56" s="34"/>
      <c r="D56" s="367"/>
      <c r="E56" s="368"/>
      <c r="F56" s="47"/>
      <c r="G56" s="363"/>
      <c r="H56" s="364"/>
      <c r="I56" s="364"/>
      <c r="J56" s="365"/>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3" hidden="1">
      <c r="A57" s="40"/>
      <c r="B57" s="39">
        <f ca="1">B33</f>
        <v>0</v>
      </c>
      <c r="C57" s="34"/>
      <c r="D57" s="369"/>
      <c r="E57" s="370"/>
      <c r="F57" s="47"/>
      <c r="G57" s="363"/>
      <c r="H57" s="364"/>
      <c r="I57" s="364"/>
      <c r="J57" s="365"/>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3" hidden="1">
      <c r="A58" s="40"/>
      <c r="B58" s="39">
        <f ca="1">B34</f>
        <v>0</v>
      </c>
      <c r="C58" s="34"/>
      <c r="D58" s="369"/>
      <c r="E58" s="370"/>
      <c r="F58" s="47"/>
      <c r="G58" s="363"/>
      <c r="H58" s="364"/>
      <c r="I58" s="364"/>
      <c r="J58" s="365"/>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3" hidden="1">
      <c r="A59" s="37"/>
      <c r="B59" s="39">
        <f ca="1">B35</f>
        <v>0</v>
      </c>
      <c r="C59" s="48"/>
      <c r="D59" s="369"/>
      <c r="E59" s="370"/>
      <c r="F59" s="49"/>
      <c r="G59" s="363"/>
      <c r="H59" s="364"/>
      <c r="I59" s="364"/>
      <c r="J59" s="365"/>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71" t="str">
        <f ca="1">OFFSET(L!$C$1,MATCH("Declaration"&amp;ADDRESS(ROW(),COLUMN(),4),L!$A:$A,0)-1,SL,,)</f>
        <v>Answer the Following Questions at a Company Level</v>
      </c>
      <c r="C61" s="371"/>
      <c r="D61" s="371"/>
      <c r="E61" s="371"/>
      <c r="F61" s="371"/>
      <c r="G61" s="371"/>
      <c r="H61" s="371"/>
      <c r="I61" s="371"/>
      <c r="J61" s="371"/>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
      <c r="A62" s="50"/>
      <c r="B62" s="51" t="str">
        <f ca="1">OFFSET(L!$C$1,MATCH("Declaration"&amp;ADDRESS(ROW(),COLUMN(),4),L!$A:$A,0)-1,SL,,)</f>
        <v>Question</v>
      </c>
      <c r="C62" s="82"/>
      <c r="D62" s="379" t="str">
        <f ca="1">D25</f>
        <v>Answer</v>
      </c>
      <c r="E62" s="379"/>
      <c r="F62" s="52"/>
      <c r="G62" s="379" t="str">
        <f ca="1">G25</f>
        <v>Comments</v>
      </c>
      <c r="H62" s="379" t="e">
        <f>HLOOKUP(SL,LT,$O62,0)</f>
        <v>#NAME?</v>
      </c>
      <c r="I62" s="379"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5" customHeight="1">
      <c r="A63" s="40"/>
      <c r="B63" s="55" t="str">
        <f ca="1">OFFSET(L!$C$1,MATCH("Declaration"&amp;ADDRESS(ROW(),COLUMN(),4),L!$A:$A,0)-1,SL,,)&amp;P32</f>
        <v>A. Have you established a publicly available cobalt sourcing policy?</v>
      </c>
      <c r="C63" s="56"/>
      <c r="D63" s="367" t="s">
        <v>371</v>
      </c>
      <c r="E63" s="368"/>
      <c r="F63" s="56"/>
      <c r="G63" s="363" t="s">
        <v>14075</v>
      </c>
      <c r="H63" s="364"/>
      <c r="I63" s="364"/>
      <c r="J63" s="365"/>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
      <c r="A64" s="40"/>
      <c r="B64" s="57"/>
      <c r="C64" s="10"/>
      <c r="D64" s="1"/>
      <c r="E64" s="1"/>
      <c r="F64" s="10"/>
      <c r="G64" s="374"/>
      <c r="H64" s="374"/>
      <c r="I64" s="374"/>
      <c r="J64" s="374"/>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5"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67" t="s">
        <v>372</v>
      </c>
      <c r="E65" s="368"/>
      <c r="F65" s="56"/>
      <c r="G65" s="376"/>
      <c r="H65" s="377"/>
      <c r="I65" s="377"/>
      <c r="J65" s="378"/>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67" t="s">
        <v>372</v>
      </c>
      <c r="E67" s="368"/>
      <c r="F67" s="56"/>
      <c r="G67" s="363"/>
      <c r="H67" s="364"/>
      <c r="I67" s="364"/>
      <c r="J67" s="365"/>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67" t="s">
        <v>372</v>
      </c>
      <c r="E69" s="368"/>
      <c r="F69" s="56"/>
      <c r="G69" s="363"/>
      <c r="H69" s="364"/>
      <c r="I69" s="364"/>
      <c r="J69" s="365"/>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67" t="s">
        <v>372</v>
      </c>
      <c r="E71" s="368"/>
      <c r="F71" s="56"/>
      <c r="G71" s="363"/>
      <c r="H71" s="364"/>
      <c r="I71" s="364"/>
      <c r="J71" s="365"/>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372" t="s">
        <v>372</v>
      </c>
      <c r="E73" s="373"/>
      <c r="F73" s="56"/>
      <c r="G73" s="363"/>
      <c r="H73" s="364"/>
      <c r="I73" s="364"/>
      <c r="J73" s="365"/>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
      <c r="A74" s="40"/>
      <c r="B74" s="60"/>
      <c r="C74" s="10"/>
      <c r="D74" s="1"/>
      <c r="E74" s="1"/>
      <c r="F74" s="11"/>
      <c r="G74" s="374"/>
      <c r="H74" s="374"/>
      <c r="I74" s="374"/>
      <c r="J74" s="374"/>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 xml:space="preserve">G. Does your company conduct cobalt supply chain survey(s) of your relevant supplier(s)? </v>
      </c>
      <c r="C75" s="56"/>
      <c r="D75" s="367" t="s">
        <v>372</v>
      </c>
      <c r="E75" s="368"/>
      <c r="F75" s="56"/>
      <c r="G75" s="363"/>
      <c r="H75" s="364"/>
      <c r="I75" s="364"/>
      <c r="J75" s="365"/>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
      <c r="A76" s="40"/>
      <c r="B76" s="57"/>
      <c r="C76" s="10"/>
      <c r="D76" s="1"/>
      <c r="E76" s="1"/>
      <c r="F76" s="11"/>
      <c r="G76" s="375"/>
      <c r="H76" s="375"/>
      <c r="I76" s="375"/>
      <c r="J76" s="375"/>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5" customHeight="1">
      <c r="A77" s="40"/>
      <c r="B77" s="55" t="str">
        <f ca="1">OFFSET(L!$C$1,MATCH("Declaration"&amp;ADDRESS(ROW(),COLUMN(),4),L!$A:$A,0)-1,SL,,)&amp;P32</f>
        <v xml:space="preserve">H. Do you review due diligence information received from your suppliers against your company’s expectations? </v>
      </c>
      <c r="C77" s="56"/>
      <c r="D77" s="367" t="s">
        <v>372</v>
      </c>
      <c r="E77" s="368"/>
      <c r="F77" s="56"/>
      <c r="G77" s="363"/>
      <c r="H77" s="364"/>
      <c r="I77" s="364"/>
      <c r="J77" s="365"/>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67" t="s">
        <v>372</v>
      </c>
      <c r="E79" s="368"/>
      <c r="F79" s="56"/>
      <c r="G79" s="363"/>
      <c r="H79" s="364"/>
      <c r="I79" s="364"/>
      <c r="J79" s="365"/>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66" t="str">
        <f>IF(OR($D$8="",$I$3=""),"","Click here to check required fields completion")</f>
        <v/>
      </c>
      <c r="C80" s="366"/>
      <c r="D80" s="366"/>
      <c r="E80" s="366"/>
      <c r="F80" s="366"/>
      <c r="G80" s="366"/>
      <c r="H80" s="366"/>
      <c r="I80" s="366"/>
      <c r="J80" s="36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5" thickBot="1">
      <c r="A81" s="361" t="str">
        <f ca="1">OFFSET(L!$C$1,MATCH("General"&amp;"Cpy",L!$A:$A,0)-1,SL,,)</f>
        <v>© 2020 Responsible Minerals Initiative. All rights reserved.</v>
      </c>
      <c r="B81" s="362"/>
      <c r="C81" s="362"/>
      <c r="D81" s="362"/>
      <c r="E81" s="362"/>
      <c r="F81" s="362"/>
      <c r="G81" s="362"/>
      <c r="H81" s="362"/>
      <c r="I81" s="362"/>
      <c r="J81" s="362"/>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 hidden="1">
      <c r="B86" s="223" t="s">
        <v>371</v>
      </c>
    </row>
    <row r="87" spans="1:34" ht="15" hidden="1">
      <c r="B87" s="223" t="s">
        <v>372</v>
      </c>
    </row>
    <row r="88" spans="1:34" ht="15" hidden="1">
      <c r="B88" s="223" t="s">
        <v>373</v>
      </c>
    </row>
    <row r="89" spans="1:34" ht="15" hidden="1">
      <c r="B89" s="223" t="s">
        <v>12251</v>
      </c>
    </row>
    <row r="90" spans="1:34" ht="15" hidden="1">
      <c r="B90" s="265">
        <v>1</v>
      </c>
    </row>
    <row r="91" spans="1:34" ht="15" hidden="1">
      <c r="B91" s="223" t="s">
        <v>1300</v>
      </c>
    </row>
    <row r="92" spans="1:34" ht="15" hidden="1">
      <c r="B92" s="223" t="s">
        <v>1301</v>
      </c>
      <c r="L92"/>
      <c r="M92"/>
      <c r="N92"/>
      <c r="O92"/>
    </row>
    <row r="93" spans="1:34" ht="15" hidden="1">
      <c r="B93" s="223" t="s">
        <v>1302</v>
      </c>
      <c r="L93"/>
      <c r="M93"/>
      <c r="N93"/>
      <c r="O93"/>
    </row>
    <row r="94" spans="1:34" ht="15" hidden="1">
      <c r="B94" s="223" t="s">
        <v>1303</v>
      </c>
      <c r="L94"/>
      <c r="M94"/>
      <c r="N94"/>
      <c r="O94"/>
    </row>
    <row r="95" spans="1:34" ht="15" hidden="1">
      <c r="B95" s="223" t="s">
        <v>374</v>
      </c>
      <c r="L95"/>
      <c r="M95"/>
      <c r="N95"/>
      <c r="O95"/>
    </row>
    <row r="96" spans="1:34" ht="15" hidden="1">
      <c r="B96" s="223" t="s">
        <v>11363</v>
      </c>
      <c r="L96"/>
      <c r="M96"/>
      <c r="N96"/>
      <c r="O96"/>
    </row>
    <row r="97" spans="2:15" ht="15" hidden="1">
      <c r="B97" s="223" t="s">
        <v>371</v>
      </c>
      <c r="L97"/>
      <c r="M97"/>
      <c r="N97"/>
      <c r="O97"/>
    </row>
    <row r="98" spans="2:15" ht="15" hidden="1">
      <c r="B98" s="223" t="s">
        <v>372</v>
      </c>
      <c r="L98"/>
      <c r="M98"/>
      <c r="N98"/>
      <c r="O98"/>
    </row>
    <row r="99" spans="2:15" ht="15" hidden="1">
      <c r="B99" s="223" t="s">
        <v>12572</v>
      </c>
      <c r="L99"/>
      <c r="M99"/>
      <c r="N99"/>
      <c r="O99"/>
    </row>
    <row r="100" spans="2:15" ht="15" hidden="1">
      <c r="B100" s="223" t="s">
        <v>11675</v>
      </c>
    </row>
    <row r="101" spans="2:15" ht="15" hidden="1">
      <c r="B101" s="223" t="s">
        <v>372</v>
      </c>
    </row>
    <row r="102" spans="2:15" ht="14" thickTop="1"/>
  </sheetData>
  <sheetProtection algorithmName="SHA-512" hashValue="uzncW7ZrxQBHpVszVrAho6HWnTJ0IgOSqt+JIRI8c0eJUehpFqRlJSGfml+KWEPE/RSX1gVjpnYQNzF6T7Owuw==" saltValue="sYI09Y+K5sQVIhUz9CIy1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91" priority="58" stopIfTrue="1">
      <formula>OR($D$26="No",$D$26="Unknown")</formula>
    </cfRule>
    <cfRule type="expression" dxfId="90" priority="59" stopIfTrue="1">
      <formula>IF(D63="",TRUE)</formula>
    </cfRule>
  </conditionalFormatting>
  <conditionalFormatting sqref="D26:E26">
    <cfRule type="expression" dxfId="89" priority="110" stopIfTrue="1">
      <formula>IF($D$26="",TRUE)</formula>
    </cfRule>
  </conditionalFormatting>
  <conditionalFormatting sqref="D27:E27">
    <cfRule type="expression" dxfId="88" priority="117" stopIfTrue="1">
      <formula>IF($D$27="",TRUE)</formula>
    </cfRule>
  </conditionalFormatting>
  <conditionalFormatting sqref="D8:J8">
    <cfRule type="expression" dxfId="87" priority="124" stopIfTrue="1">
      <formula>IF($D$8="",TRUE)</formula>
    </cfRule>
  </conditionalFormatting>
  <conditionalFormatting sqref="D9:G9">
    <cfRule type="expression" dxfId="86" priority="125" stopIfTrue="1">
      <formula>IF($D$9="",TRUE)</formula>
    </cfRule>
  </conditionalFormatting>
  <conditionalFormatting sqref="D15:J15">
    <cfRule type="expression" dxfId="85" priority="126" stopIfTrue="1">
      <formula>IF($D$15="",TRUE)</formula>
    </cfRule>
  </conditionalFormatting>
  <conditionalFormatting sqref="D16:J16">
    <cfRule type="expression" dxfId="84" priority="127" stopIfTrue="1">
      <formula>IF($D$16="",TRUE)</formula>
    </cfRule>
  </conditionalFormatting>
  <conditionalFormatting sqref="D17:J17">
    <cfRule type="expression" dxfId="83" priority="128" stopIfTrue="1">
      <formula>IF($D$17="",TRUE)</formula>
    </cfRule>
  </conditionalFormatting>
  <conditionalFormatting sqref="D18:J18">
    <cfRule type="expression" dxfId="82" priority="129" stopIfTrue="1">
      <formula>IF($D$18="",TRUE)</formula>
    </cfRule>
  </conditionalFormatting>
  <conditionalFormatting sqref="D22:E22">
    <cfRule type="expression" dxfId="81" priority="132" stopIfTrue="1">
      <formula>IF($D$22="",TRUE)</formula>
    </cfRule>
  </conditionalFormatting>
  <conditionalFormatting sqref="D10:J10">
    <cfRule type="expression" dxfId="80" priority="29" stopIfTrue="1">
      <formula>IF($D$9=$Q$9,TRUE)</formula>
    </cfRule>
    <cfRule type="expression" dxfId="79" priority="139" stopIfTrue="1">
      <formula>IF(AND($D$10="",$D$9=$R$9),TRUE)</formula>
    </cfRule>
  </conditionalFormatting>
  <conditionalFormatting sqref="D34:E34 D40:E40 D46:E46 D52:E52 D58:E58">
    <cfRule type="expression" dxfId="78" priority="22" stopIfTrue="1">
      <formula>$P$28=""</formula>
    </cfRule>
  </conditionalFormatting>
  <conditionalFormatting sqref="D35:E35 D41:E41 D47:E47 D53:E53 D59:E59">
    <cfRule type="expression" dxfId="77" priority="137" stopIfTrue="1">
      <formula>$P$29=""</formula>
    </cfRule>
  </conditionalFormatting>
  <conditionalFormatting sqref="D34 D40 D46 D52 D58">
    <cfRule type="expression" dxfId="76" priority="135" stopIfTrue="1">
      <formula>IF(AND(OR($D$28="Yes",$D$28=""),D34=""),1,0)</formula>
    </cfRule>
  </conditionalFormatting>
  <conditionalFormatting sqref="D32:E32 D38:E38 D44:E44 D50:E50 D56:E56">
    <cfRule type="expression" dxfId="75" priority="26" stopIfTrue="1">
      <formula>IF(AND(OR($D$26="No",$D$26="Unknown"),D32=""),1,0)</formula>
    </cfRule>
    <cfRule type="expression" dxfId="74" priority="27" stopIfTrue="1">
      <formula>IF(AND(OR($D$26="Yes",$D$26=""),D32=""),1,0)</formula>
    </cfRule>
  </conditionalFormatting>
  <conditionalFormatting sqref="G73:J73">
    <cfRule type="expression" dxfId="73" priority="20" stopIfTrue="1">
      <formula>IF(AND($D$73="Yes, using other format (describe)",$G$73=""),TRUE)</formula>
    </cfRule>
  </conditionalFormatting>
  <conditionalFormatting sqref="D33:E33 D39:E39 D45:E45 D51:E51 D57:E57">
    <cfRule type="expression" dxfId="72" priority="133" stopIfTrue="1">
      <formula>$P$33=""</formula>
    </cfRule>
    <cfRule type="expression" dxfId="71" priority="134" stopIfTrue="1">
      <formula>IF(AND(OR($D$27="Yes",$D$27=""),D33=""),1,0)</formula>
    </cfRule>
  </conditionalFormatting>
  <conditionalFormatting sqref="D35:E35 D41:E41 D47:E47 D53:E53 D59:E59">
    <cfRule type="expression" dxfId="70" priority="138" stopIfTrue="1">
      <formula>IF(AND(OR($D$29="Yes",$D$29=""),D35=""),1,0)</formula>
    </cfRule>
  </conditionalFormatting>
  <conditionalFormatting sqref="D20:J20">
    <cfRule type="expression" dxfId="69" priority="8" stopIfTrue="1">
      <formula>IF($D$20="",TRUE)</formula>
    </cfRule>
  </conditionalFormatting>
  <conditionalFormatting sqref="D27 D33 D39 D45 D51 D57">
    <cfRule type="expression" dxfId="68" priority="7" stopIfTrue="1">
      <formula>IF($D$27="No",TRUE)</formula>
    </cfRule>
  </conditionalFormatting>
  <conditionalFormatting sqref="D28 D34 D40 D46 D52 D58">
    <cfRule type="expression" dxfId="67" priority="6">
      <formula>IF($D$28="No",TRUE)</formula>
    </cfRule>
  </conditionalFormatting>
  <conditionalFormatting sqref="D29 D35 D41 D47 D53 D59">
    <cfRule type="expression" dxfId="66" priority="5">
      <formula>IF($D$29="No",TRUE)</formula>
    </cfRule>
  </conditionalFormatting>
  <conditionalFormatting sqref="G63:J63">
    <cfRule type="expression" dxfId="65" priority="2">
      <formula>IF(AND($D$63="Yes",$G$63=""),TRUE)</formula>
    </cfRule>
  </conditionalFormatting>
  <conditionalFormatting sqref="G75:J75">
    <cfRule type="expression" dxfId="64"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B80:J80" location="Checker!A1" display="Checker!A1"/>
    <hyperlink ref="H55:J55" location="'Smelter List'!A1" display="'Smelter List'!A1"/>
    <hyperlink ref="D11:J11" location="'Product List'!B6" display="'Product List'!B6"/>
    <hyperlink ref="I4:J4" location="Instructions!A67" display="Instructions!A67"/>
    <hyperlink ref="D16" r:id="rId1"/>
    <hyperlink ref="D20" r:id="rId2"/>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4375" defaultRowHeight="13.5"/>
  <cols>
    <col min="1" max="1" width="13.765625" style="220" customWidth="1"/>
    <col min="2" max="2" width="13.23046875" style="221" customWidth="1"/>
    <col min="3" max="3" width="40.4609375" style="221" customWidth="1"/>
    <col min="4" max="4" width="30.765625" style="221" customWidth="1"/>
    <col min="5" max="5" width="20.84375" style="221" customWidth="1"/>
    <col min="6" max="7" width="13.84375" style="221" customWidth="1"/>
    <col min="8" max="8" width="25.15234375" style="221" customWidth="1"/>
    <col min="9" max="9" width="24.15234375" style="221" customWidth="1"/>
    <col min="10" max="10" width="18.23046875" style="221" customWidth="1"/>
    <col min="11" max="11" width="27.23046875" style="221" customWidth="1"/>
    <col min="12" max="12" width="20.765625" style="221" customWidth="1"/>
    <col min="13" max="13" width="35.15234375" style="221" customWidth="1"/>
    <col min="14" max="14" width="42.15234375" style="221" customWidth="1"/>
    <col min="15" max="15" width="32.15234375" style="221" customWidth="1"/>
    <col min="16" max="16" width="22.84375" style="221" customWidth="1"/>
    <col min="17" max="17" width="43.4609375" style="221" customWidth="1"/>
    <col min="18" max="18" width="35.84375" style="221" hidden="1" customWidth="1"/>
    <col min="19" max="20" width="17.84375" style="221" hidden="1" customWidth="1"/>
    <col min="21" max="21" width="8.84375" style="154" hidden="1" customWidth="1"/>
    <col min="22" max="22" width="6.15234375" style="154" hidden="1" customWidth="1"/>
    <col min="23" max="23" width="8.765625" style="154" hidden="1" customWidth="1"/>
    <col min="24" max="24" width="8.84375" style="154" hidden="1" customWidth="1"/>
    <col min="25" max="26" width="4.23046875" style="154" hidden="1" customWidth="1"/>
    <col min="27" max="27" width="4.23046875" style="221" hidden="1" customWidth="1"/>
    <col min="28" max="28" width="7.84375" style="221" hidden="1" customWidth="1"/>
    <col min="29" max="33" width="4.23046875" style="221" hidden="1" customWidth="1"/>
    <col min="34" max="34" width="14.4609375" style="221" hidden="1" customWidth="1"/>
    <col min="35" max="39" width="8.84375" style="221" customWidth="1"/>
    <col min="40" max="16384" width="8.84375" style="221"/>
  </cols>
  <sheetData>
    <row r="1" spans="1:34" s="20" customFormat="1" ht="14"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2"/>
      <c r="K2" s="423"/>
      <c r="L2" s="423"/>
      <c r="M2" s="423"/>
      <c r="N2" s="423"/>
      <c r="O2" s="423"/>
      <c r="P2" s="209"/>
      <c r="Q2" s="210"/>
      <c r="R2" s="211"/>
      <c r="S2" s="211"/>
      <c r="T2" s="211"/>
      <c r="U2" s="165"/>
      <c r="V2" s="165"/>
      <c r="W2" s="166"/>
      <c r="X2" s="165"/>
      <c r="Y2" s="165"/>
      <c r="Z2" s="165"/>
      <c r="AH2" s="153" t="s">
        <v>371</v>
      </c>
    </row>
    <row r="3" spans="1:34" s="20" customFormat="1" ht="241.15" customHeight="1">
      <c r="A3" s="280"/>
      <c r="B3" s="424"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4"/>
      <c r="D3" s="424"/>
      <c r="E3" s="424"/>
      <c r="F3" s="212"/>
      <c r="G3" s="425" t="str">
        <f ca="1">OFFSET(L!$C$1,MATCH("General"&amp;"Cpy",L!$A:$A,0)-1,SL,,)</f>
        <v>© 2020 Responsible Minerals Initiative. All rights reserved.</v>
      </c>
      <c r="H3" s="425"/>
      <c r="I3" s="426"/>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150000000000006"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0.5"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4" thickTop="1">
      <c r="U2501" s="221"/>
      <c r="V2501" s="221"/>
      <c r="W2501" s="221"/>
      <c r="X2501" s="221"/>
      <c r="Y2501" s="221"/>
      <c r="Z2501" s="221"/>
    </row>
    <row r="2502" spans="1:35" ht="14"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84375" defaultRowHeight="13.5"/>
  <cols>
    <col min="1" max="1" width="45.15234375" style="17" customWidth="1"/>
    <col min="2" max="2" width="42.84375" style="20" customWidth="1"/>
    <col min="3" max="3" width="51.4609375" style="17" customWidth="1"/>
    <col min="4" max="4" width="29.15234375" style="20" customWidth="1"/>
    <col min="5" max="5" width="9" style="19" customWidth="1"/>
    <col min="6" max="6" width="13.4609375" style="17" hidden="1" customWidth="1"/>
    <col min="7" max="7" width="13.23046875" style="17" hidden="1" customWidth="1"/>
    <col min="8" max="8" width="9" style="17" hidden="1" customWidth="1"/>
    <col min="9" max="9" width="9" style="155" hidden="1" customWidth="1"/>
    <col min="10" max="10" width="48.84375" style="17" hidden="1" customWidth="1"/>
    <col min="11" max="11" width="9" style="17" hidden="1" customWidth="1"/>
    <col min="12" max="13" width="8.84375" style="17" hidden="1" customWidth="1"/>
    <col min="14" max="14" width="31.23046875" style="17" customWidth="1"/>
    <col min="15" max="26" width="8.84375" style="17" customWidth="1"/>
    <col min="27" max="16384" width="8.84375" style="17"/>
  </cols>
  <sheetData>
    <row r="1" spans="1:10" ht="30" customHeight="1">
      <c r="A1" s="427" t="str">
        <f ca="1">OFFSET(L!$C$1,MATCH("Checker"&amp;ADDRESS(ROW(),COLUMN(),4),L!$A:$A,0)-1,SL,,)</f>
        <v>To ensure all required fields have been populated before submitting to your customers review form for any line items highlighted in red</v>
      </c>
      <c r="B1" s="427"/>
      <c r="C1" s="427"/>
      <c r="D1" s="127" t="str">
        <f ca="1">OFFSET(L!$C$1,MATCH("Checker"&amp;ADDRESS(ROW(),COLUMN(),4),L!$A:$A,0)-1,SL,,)</f>
        <v>Required fields remaining to be completed</v>
      </c>
      <c r="E1" s="74" t="s">
        <v>439</v>
      </c>
    </row>
    <row r="2" spans="1:10" ht="15">
      <c r="A2" s="67" t="s">
        <v>484</v>
      </c>
      <c r="B2" s="68" t="str">
        <f>IF(F57=1,"Click here to return to Smelter List","")</f>
        <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41">
      <c r="A4" s="160" t="str">
        <f ca="1">Declaration!B8</f>
        <v>Company Name (*):</v>
      </c>
      <c r="B4" s="90" t="str">
        <f>Declaration!D8</f>
        <v>Ovako AB</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41">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41">
      <c r="A6" s="91" t="str">
        <f ca="1">Declaration!B10</f>
        <v>Description of Scope:</v>
      </c>
      <c r="B6" s="90" t="str">
        <f>Declaration!D10</f>
        <v>Steel producer</v>
      </c>
      <c r="C6" s="90" t="str">
        <f t="shared" ca="1" si="0"/>
        <v>Complete</v>
      </c>
      <c r="D6" s="96" t="str">
        <f>IF(H6=1,"Click here to provide a Description of Scope","")</f>
        <v/>
      </c>
      <c r="E6" s="74" t="s">
        <v>744</v>
      </c>
      <c r="F6" s="95">
        <f>IF(OR(B5=Declaration!P9,B5=Declaration!Q9,B5=0),0,1)</f>
        <v>0</v>
      </c>
      <c r="G6" s="71">
        <f t="shared" si="1"/>
        <v>0</v>
      </c>
      <c r="H6" s="72">
        <f t="shared" si="2"/>
        <v>0</v>
      </c>
      <c r="I6" s="156" t="str">
        <f ca="1">OFFSET(L!$C$1,MATCH("Checker"&amp;"Comp",L!$A:$A,0)-1,SL,,)</f>
        <v>Complete</v>
      </c>
      <c r="J6" s="17" t="str">
        <f ca="1">OFFSET(L!$C$1,MATCH("Checker"&amp;ADDRESS(ROW(),COLUMN(),4),L!$A:$A,0)-1,SL,,)</f>
        <v>Provide description of scope on Declaration tab cell D10</v>
      </c>
    </row>
    <row r="7" spans="1:10" ht="41">
      <c r="A7" s="160" t="str">
        <f ca="1">Declaration!B15</f>
        <v>Contact Name (*):</v>
      </c>
      <c r="B7" s="90" t="str">
        <f>Declaration!D15</f>
        <v>Paola Zetterberg</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41">
      <c r="A8" s="160" t="str">
        <f ca="1">Declaration!B16</f>
        <v>Email – Contact (*):</v>
      </c>
      <c r="B8" s="90" t="str">
        <f>Declaration!D16</f>
        <v>paola.zetterberg-eriksson@ovako.com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41">
      <c r="A9" s="160" t="str">
        <f ca="1">Declaration!B17</f>
        <v>Phone – Contact (*):</v>
      </c>
      <c r="B9" s="90" t="str">
        <f>Declaration!D17</f>
        <v>+46 8 622 13 03</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41">
      <c r="A10" s="160" t="str">
        <f ca="1">Declaration!B18</f>
        <v>Authorizer (*):</v>
      </c>
      <c r="B10" s="90" t="str">
        <f>Declaration!D18</f>
        <v>Nicholas Källsäter</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41">
      <c r="A11" s="91" t="str">
        <f ca="1">Declaration!B20</f>
        <v>Email - Authorizer (*):</v>
      </c>
      <c r="B11" s="90" t="str">
        <f>Declaration!D20</f>
        <v>nicholas.kallsater@ovako.com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41">
      <c r="A12" s="91" t="str">
        <f ca="1">Declaration!B21</f>
        <v>Phone - Authorizer:</v>
      </c>
      <c r="B12" s="90" t="str">
        <f>Declaration!D21</f>
        <v>+46 8 622 13 23</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41">
      <c r="A13" s="91" t="str">
        <f ca="1">Declaration!B22</f>
        <v>Effective Date (*):</v>
      </c>
      <c r="B13" s="92">
        <f>Declaration!D22</f>
        <v>44158</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7.5">
      <c r="A14" s="90" t="str">
        <f ca="1">Declaration!B25</f>
        <v>1) Is any of the cobalt intentionally added or used in the product(s) or in the production process?  (*)</v>
      </c>
      <c r="B14" s="93"/>
      <c r="C14" s="93"/>
      <c r="D14" s="97"/>
      <c r="E14" s="74" t="s">
        <v>443</v>
      </c>
      <c r="F14" s="94"/>
      <c r="G14" s="19"/>
      <c r="H14" s="73">
        <f t="shared" si="2"/>
        <v>0</v>
      </c>
    </row>
    <row r="15" spans="1:10" ht="27.5">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41"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41"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41"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40.5">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41">
      <c r="A20" s="91" t="str">
        <f ca="1">Declaration!B32</f>
        <v>Cobalt</v>
      </c>
      <c r="B20" s="90">
        <f>Declaration!D32</f>
        <v>0</v>
      </c>
      <c r="C20" s="161" t="str">
        <f t="shared" ca="1" si="3"/>
        <v>Complete</v>
      </c>
      <c r="D20" s="96" t="str">
        <f>IF(H20=1,"Click here to answer question 2 for Cobalt","")</f>
        <v/>
      </c>
      <c r="E20" s="74" t="s">
        <v>440</v>
      </c>
      <c r="F20" s="95">
        <f>IF(OR(B$15="No",B$15="Unknown"),0,1)</f>
        <v>0</v>
      </c>
      <c r="G20" s="71">
        <f t="shared" ref="G20:G55" si="5">IF(B20=0,1,0)</f>
        <v>1</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41"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41"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41"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40.5">
      <c r="A24" s="90" t="str">
        <f ca="1">Declaration!B37</f>
        <v xml:space="preserve">3) Does 100 percent of the cobalt originate from recycled or scrap sources? </v>
      </c>
      <c r="B24" s="93"/>
      <c r="C24" s="93"/>
      <c r="D24" s="97"/>
      <c r="E24" s="74" t="s">
        <v>744</v>
      </c>
      <c r="F24" s="94"/>
      <c r="G24" s="19"/>
      <c r="H24" s="19"/>
      <c r="J24" s="157"/>
    </row>
    <row r="25" spans="1:10" ht="41">
      <c r="A25" s="91" t="str">
        <f ca="1">Declaration!B38</f>
        <v>Cobalt</v>
      </c>
      <c r="B25" s="90">
        <f>Declaration!D38</f>
        <v>0</v>
      </c>
      <c r="C25" s="161" t="str">
        <f ca="1">IF(H25=1,J25,I25)</f>
        <v>Complete</v>
      </c>
      <c r="D25" s="96" t="str">
        <f>IF(H25=1,"Click here to answer question 3 for Cobalt","")</f>
        <v/>
      </c>
      <c r="E25" s="74" t="s">
        <v>744</v>
      </c>
      <c r="F25" s="95">
        <f>F20</f>
        <v>0</v>
      </c>
      <c r="G25" s="71">
        <f>IF(B25=0,1,0)</f>
        <v>1</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41"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41"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41"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40.5">
      <c r="A29" s="90" t="str">
        <f ca="1">Declaration!B43</f>
        <v>4) What percentage of relevant suppliers have provided a response to your supply chain survey?</v>
      </c>
      <c r="B29" s="93"/>
      <c r="C29" s="93"/>
      <c r="D29" s="97"/>
      <c r="E29" s="74" t="s">
        <v>440</v>
      </c>
      <c r="F29" s="94"/>
      <c r="G29" s="19"/>
      <c r="H29" s="19"/>
    </row>
    <row r="30" spans="1:10" ht="27.5">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7.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7.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7.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4">
      <c r="A34" s="90" t="str">
        <f ca="1">Declaration!B49</f>
        <v xml:space="preserve">5) Have you identified all of the smelters supplying the cobalt to your supply chain? </v>
      </c>
      <c r="B34" s="93"/>
      <c r="C34" s="93"/>
      <c r="D34" s="97"/>
      <c r="E34" s="74" t="s">
        <v>441</v>
      </c>
      <c r="F34" s="94"/>
      <c r="G34" s="19"/>
      <c r="H34" s="19"/>
    </row>
    <row r="35" spans="1:10" ht="54.5">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4.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4.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4.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7.5">
      <c r="A39" s="90" t="str">
        <f ca="1">Declaration!B55</f>
        <v xml:space="preserve">6) Has all applicable smelter information received by your company been reported in this declaration? </v>
      </c>
      <c r="B39" s="93"/>
      <c r="C39" s="93"/>
      <c r="D39" s="97"/>
      <c r="E39" s="74" t="s">
        <v>442</v>
      </c>
      <c r="F39" s="94"/>
      <c r="G39" s="19"/>
      <c r="H39" s="19"/>
    </row>
    <row r="40" spans="1:10" ht="41">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41"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41"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41"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7">
      <c r="A44" s="90" t="str">
        <f ca="1">Declaration!B62</f>
        <v>Question</v>
      </c>
      <c r="B44" s="93"/>
      <c r="C44" s="93"/>
      <c r="D44" s="97"/>
      <c r="E44" s="74" t="s">
        <v>331</v>
      </c>
      <c r="F44" s="94"/>
      <c r="G44" s="94"/>
      <c r="H44" s="94"/>
    </row>
    <row r="45" spans="1:10" ht="41">
      <c r="A45" s="90" t="str">
        <f ca="1">Declaration!B63</f>
        <v>A. Have you established a publicly available cobalt sourcing policy?</v>
      </c>
      <c r="B45" s="90" t="str">
        <f>Declaration!D63</f>
        <v>Yes</v>
      </c>
      <c r="C45" s="161" t="str">
        <f t="shared" ca="1" si="3"/>
        <v>Complete</v>
      </c>
      <c r="D45" s="267" t="str">
        <f>IF(H45=1,"Click here to answer question (A)","")</f>
        <v/>
      </c>
      <c r="E45" s="74" t="s">
        <v>744</v>
      </c>
      <c r="F45" s="95">
        <f>IF(SUM(F$20:F$23)=0,0,1)</f>
        <v>0</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40.5">
      <c r="A46" s="90" t="s">
        <v>0</v>
      </c>
      <c r="B46" s="90" t="str">
        <f>Declaration!G63</f>
        <v>Ovako do not source cobalt. https://www.ovako.com/en/about-ovako/sustainability/policies-and-guidelines/</v>
      </c>
      <c r="C46" s="90" t="str">
        <f ca="1">IF(H46=1,J46,I46)</f>
        <v>Complete</v>
      </c>
      <c r="D46" s="96" t="str">
        <f>IF(H46=1,"Click here to specify URL for question (A)","")</f>
        <v/>
      </c>
      <c r="E46" s="74"/>
      <c r="F46" s="95">
        <f>IF(AND(F45=1,B45="Yes"),1,0)</f>
        <v>0</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41">
      <c r="A47" s="90" t="str">
        <f ca="1">Declaration!B65</f>
        <v xml:space="preserve">B. Does your policy cover, at a minimum, all risks in the OECD Due Diligence Guidance Annex II Model Policy, as well as the worst forms of child labor? </v>
      </c>
      <c r="B47" s="90" t="str">
        <f>Declaration!D65</f>
        <v>No</v>
      </c>
      <c r="C47" s="161" t="str">
        <f ca="1">IF(H47=1,J47,I47)</f>
        <v>Complete</v>
      </c>
      <c r="D47" s="268" t="str">
        <f>IF(H47=1,"Click here to answer question (B)","")</f>
        <v/>
      </c>
      <c r="E47" s="74" t="s">
        <v>744</v>
      </c>
      <c r="F47" s="95">
        <f t="shared" ref="F47:F55" si="7">F$45</f>
        <v>0</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41">
      <c r="A48" s="90" t="str">
        <f ca="1">Declaration!B67</f>
        <v>C. Have you implemented due diligence measures for cobalt in the declaration scope indicated above?</v>
      </c>
      <c r="B48" s="90" t="str">
        <f>Declaration!D67</f>
        <v>No</v>
      </c>
      <c r="C48" s="161" t="str">
        <f ca="1">IF(H48=1,J48,I48)</f>
        <v>Complete</v>
      </c>
      <c r="D48" s="268" t="str">
        <f>IF(H48=1,"Click here to answer question (C)","")</f>
        <v/>
      </c>
      <c r="E48" s="74" t="s">
        <v>744</v>
      </c>
      <c r="F48" s="95">
        <f t="shared" si="7"/>
        <v>0</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41">
      <c r="A49" s="90" t="str">
        <f ca="1">Declaration!B69</f>
        <v xml:space="preserve">D. Do you require suppliers to exercise due diligence over the cobalt supply chain in accordance with the OECD Due Diligence Guidance? </v>
      </c>
      <c r="B49" s="90" t="str">
        <f>Declaration!D69</f>
        <v>No</v>
      </c>
      <c r="C49" s="346" t="str">
        <f t="shared" ca="1" si="3"/>
        <v>Complete</v>
      </c>
      <c r="D49" s="268" t="str">
        <f>IF(H49=1,"Click here to answer question (D)","")</f>
        <v/>
      </c>
      <c r="E49" s="74" t="s">
        <v>744</v>
      </c>
      <c r="F49" s="95">
        <f t="shared" si="7"/>
        <v>0</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41">
      <c r="A50" s="90" t="str">
        <f ca="1">Declaration!B71</f>
        <v xml:space="preserve">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0</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4">
      <c r="A51" s="90" t="str">
        <f ca="1">Declaration!B73</f>
        <v xml:space="preserve">F. Do you require suppliers' due diligence practices to cover, at a minimum, all risks in the OECD Due Diligence Guidance Annex II Model Policy, as well as the worst forms of child labor? </v>
      </c>
      <c r="B51" s="90" t="str">
        <f>Declaration!D73</f>
        <v>No</v>
      </c>
      <c r="C51" s="346" t="str">
        <f t="shared" ca="1" si="3"/>
        <v>Complete</v>
      </c>
      <c r="D51" s="268" t="str">
        <f>IF(H51=1,"Click here to answer question (F)","")</f>
        <v/>
      </c>
      <c r="E51" s="74" t="s">
        <v>744</v>
      </c>
      <c r="F51" s="95">
        <f t="shared" si="7"/>
        <v>0</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41">
      <c r="A53" s="90" t="str">
        <f ca="1">Declaration!B75</f>
        <v xml:space="preserve">G. Does your company conduct cobalt supply chain survey(s) of your relevant supplier(s)? </v>
      </c>
      <c r="B53" s="90" t="str">
        <f>IF(Declaration!D75="No",Declaration!D75,IF(Declaration!D75="Yes, CRT",Declaration!D75,IF(Declaration!D75="Yes, Using Other Format (Describe)",Declaration!G75,0)))</f>
        <v>No</v>
      </c>
      <c r="C53" s="161" t="str">
        <f t="shared" ca="1" si="3"/>
        <v>Complete</v>
      </c>
      <c r="D53" s="268" t="str">
        <f>IF(H53=1,"Click here to answer question (G)","")</f>
        <v/>
      </c>
      <c r="E53" s="74" t="s">
        <v>744</v>
      </c>
      <c r="F53" s="95">
        <f t="shared" si="7"/>
        <v>0</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41">
      <c r="A54" s="90" t="str">
        <f ca="1">Declaration!B77</f>
        <v xml:space="preserve">H. Do you review due diligence information received from your suppliers against your company’s expectations? </v>
      </c>
      <c r="B54" s="90" t="str">
        <f>Declaration!D77</f>
        <v>No</v>
      </c>
      <c r="C54" s="346" t="str">
        <f t="shared" ca="1" si="3"/>
        <v>Complete</v>
      </c>
      <c r="D54" s="268" t="str">
        <f>IF(H54=1,"Click here to answer question (H)","")</f>
        <v/>
      </c>
      <c r="E54" s="74" t="s">
        <v>744</v>
      </c>
      <c r="F54" s="95">
        <f t="shared" si="7"/>
        <v>0</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41">
      <c r="A55" s="90" t="str">
        <f ca="1">Declaration!B79</f>
        <v xml:space="preserve">I. Does your review process include corrective action management? </v>
      </c>
      <c r="B55" s="90" t="str">
        <f>Declaration!D79</f>
        <v>No</v>
      </c>
      <c r="C55" s="346" t="str">
        <f ca="1">IF(H55=1,J55,I55)</f>
        <v>Complete</v>
      </c>
      <c r="D55" s="268" t="str">
        <f>IF(H55=1,"Click here to answer question (I)","")</f>
        <v/>
      </c>
      <c r="E55" s="74" t="s">
        <v>744</v>
      </c>
      <c r="F55" s="95">
        <f t="shared" si="7"/>
        <v>0</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41">
      <c r="A56" s="91" t="s">
        <v>704</v>
      </c>
      <c r="B56" s="90" t="str">
        <f>IF(G56=1,"No products or item numbers listed","One or more product / item numbers have been provided")</f>
        <v>One or more product / item numbers have been provided</v>
      </c>
      <c r="C56" s="90" t="str">
        <f ca="1">IF(H56=1,J56,I56)</f>
        <v>Complete</v>
      </c>
      <c r="D56" s="268" t="str">
        <f>IF(H56=1,"Click here to enter detail on Product List tab","")</f>
        <v/>
      </c>
      <c r="E56" s="74" t="s">
        <v>744</v>
      </c>
      <c r="F56" s="95">
        <f>IF(B5=Declaration!Q9,1,0)</f>
        <v>0</v>
      </c>
      <c r="G56" s="71">
        <f>IF('Product List'!B6="",1,0)</f>
        <v>0</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41">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41"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41"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41"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7">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4" thickBot="1">
      <c r="A65" s="19"/>
    </row>
  </sheetData>
  <sheetProtection algorithmName="SHA-512" hashValue="31wS5U8pMkYHXsxpy0ZUIcrtkzxIwtI+8Emd14YZjU4VckCWxC9sOaoMDd3uQQYbEWpEXD9YbBXs4MmAG1TgZQ==" saltValue="MQW/k96kkpd7xkrn870pL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 ref="D56" location="'Product List'!A1" display="'Product List'!A1"/>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D13" sqref="D13"/>
    </sheetView>
  </sheetViews>
  <sheetFormatPr defaultColWidth="8.84375" defaultRowHeight="13.5"/>
  <cols>
    <col min="1" max="1" width="3.15234375" style="103" customWidth="1"/>
    <col min="2" max="2" width="39.84375" style="104" customWidth="1"/>
    <col min="3" max="3" width="39.84375" style="103" customWidth="1"/>
    <col min="4" max="4" width="58.84375" style="103" customWidth="1"/>
    <col min="5" max="5" width="1.765625" style="103" customWidth="1"/>
    <col min="6" max="6" width="71.84375" customWidth="1"/>
    <col min="7" max="35" width="9" customWidth="1"/>
    <col min="36" max="16384" width="8.84375" style="21"/>
  </cols>
  <sheetData>
    <row r="1" spans="1:35" ht="34.5" customHeight="1" thickTop="1">
      <c r="A1" s="429" t="str">
        <f ca="1">OFFSET(L!$C$1,MATCH("Product List"&amp;ADDRESS(ROW(),COLUMN(),4),L!$A:$A,0)-1,SL,,)</f>
        <v>Completion required only if reporting level "Product (or List of Products)" selected on the 'Declaration' worksheet.</v>
      </c>
      <c r="B1" s="430"/>
      <c r="C1" s="430"/>
      <c r="D1" s="430"/>
      <c r="E1" s="126"/>
    </row>
    <row r="2" spans="1:35">
      <c r="A2" s="23"/>
      <c r="B2" s="128"/>
      <c r="C2" s="128"/>
      <c r="D2"/>
      <c r="E2" s="24"/>
    </row>
    <row r="3" spans="1:35">
      <c r="A3" s="23"/>
      <c r="B3" s="128"/>
      <c r="C3" s="128"/>
      <c r="D3" s="128"/>
      <c r="E3" s="24"/>
    </row>
    <row r="4" spans="1:35" ht="15.75" customHeight="1">
      <c r="A4" s="23"/>
      <c r="B4" s="428" t="s">
        <v>484</v>
      </c>
      <c r="C4" s="428"/>
      <c r="D4" s="428"/>
      <c r="E4" s="24"/>
    </row>
    <row r="5" spans="1:35" ht="1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
      <c r="A6" s="138"/>
      <c r="B6" s="129" t="s">
        <v>14064</v>
      </c>
      <c r="C6" s="100" t="s">
        <v>14065</v>
      </c>
      <c r="D6" s="100" t="s">
        <v>14066</v>
      </c>
      <c r="E6" s="26"/>
      <c r="F6"/>
      <c r="G6"/>
      <c r="H6"/>
      <c r="I6"/>
      <c r="J6"/>
      <c r="K6"/>
      <c r="L6"/>
      <c r="M6"/>
      <c r="N6"/>
      <c r="O6"/>
      <c r="P6"/>
      <c r="Q6"/>
      <c r="R6"/>
      <c r="S6"/>
      <c r="T6"/>
      <c r="U6"/>
      <c r="V6"/>
      <c r="W6"/>
      <c r="X6"/>
      <c r="Y6"/>
      <c r="Z6"/>
      <c r="AA6"/>
      <c r="AB6"/>
      <c r="AC6"/>
      <c r="AD6"/>
      <c r="AE6"/>
      <c r="AF6"/>
      <c r="AG6"/>
      <c r="AH6"/>
      <c r="AI6"/>
    </row>
    <row r="7" spans="1:35" s="27" customFormat="1" ht="1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1" t="str">
        <f ca="1">OFFSET(L!$C$1,MATCH("General"&amp;"Cpy",L!$A:$A,0)-1,SL,,)</f>
        <v>© 2020 Responsible Minerals Initiative. All rights reserved.</v>
      </c>
      <c r="C1001" s="431"/>
      <c r="D1001" s="431"/>
      <c r="E1001" s="25"/>
    </row>
    <row r="1002" spans="1:35" ht="14"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4375" defaultRowHeight="13.5"/>
  <cols>
    <col min="1" max="1" width="9.15234375" style="202" bestFit="1" customWidth="1"/>
    <col min="2" max="2" width="42.84375" style="202" customWidth="1"/>
    <col min="3" max="3" width="40.15234375" style="202" customWidth="1"/>
    <col min="4" max="4" width="22.84375" style="202" customWidth="1"/>
    <col min="5" max="5" width="12.765625" style="202" customWidth="1"/>
    <col min="6" max="6" width="12.765625" style="203" customWidth="1"/>
    <col min="7" max="7" width="15.23046875" style="202" customWidth="1"/>
    <col min="8" max="8" width="23.84375" style="202" customWidth="1"/>
    <col min="9" max="9" width="28.15234375" style="202" customWidth="1"/>
    <col min="10" max="10" width="38.765625" style="202" hidden="1" customWidth="1"/>
    <col min="11" max="11" width="24.15234375" style="202" hidden="1" customWidth="1"/>
    <col min="12" max="12" width="17.4609375" style="202" customWidth="1"/>
    <col min="13" max="13" width="16.15234375" style="202" customWidth="1"/>
    <col min="14" max="16384" width="8.84375" style="202"/>
  </cols>
  <sheetData>
    <row r="1" spans="1:13" ht="180" customHeight="1">
      <c r="A1" s="43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2"/>
      <c r="C1" s="432"/>
      <c r="D1" s="432"/>
      <c r="E1" s="432"/>
      <c r="F1" s="432"/>
      <c r="G1" s="432"/>
    </row>
    <row r="2" spans="1:13">
      <c r="A2" s="433"/>
      <c r="B2" s="433"/>
      <c r="C2" s="433"/>
      <c r="D2" s="433"/>
      <c r="E2" s="433"/>
      <c r="F2" s="433"/>
      <c r="G2" s="433"/>
      <c r="H2" s="433"/>
      <c r="I2" s="433"/>
    </row>
    <row r="3" spans="1:13">
      <c r="A3" s="433"/>
      <c r="B3" s="433"/>
      <c r="C3" s="433"/>
      <c r="D3" s="433"/>
      <c r="E3" s="433"/>
      <c r="F3" s="433"/>
      <c r="G3" s="433"/>
      <c r="H3" s="433"/>
      <c r="I3" s="433"/>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B109" zoomScale="70" zoomScaleNormal="70" workbookViewId="0">
      <selection activeCell="F127" sqref="F127"/>
    </sheetView>
  </sheetViews>
  <sheetFormatPr defaultColWidth="8.765625" defaultRowHeight="14"/>
  <cols>
    <col min="1" max="1" width="14.765625" style="148" customWidth="1"/>
    <col min="2" max="2" width="14" style="148" customWidth="1"/>
    <col min="3" max="3" width="6.15234375" style="148" customWidth="1"/>
    <col min="4" max="4" width="50.84375" style="148" customWidth="1"/>
    <col min="5" max="5" width="45.84375" style="255" customWidth="1"/>
    <col min="6" max="6" width="61.61328125" style="149" customWidth="1"/>
    <col min="7" max="7" width="61.61328125" style="148" customWidth="1"/>
    <col min="8" max="11" width="40" style="148" customWidth="1"/>
    <col min="12" max="12" width="40" style="171" customWidth="1"/>
    <col min="13" max="13" width="40" style="244" customWidth="1"/>
    <col min="14" max="16384" width="8.76562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94.5">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67.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7">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4">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4">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4">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4">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94.5">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08">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0.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4.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0.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40.5">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4">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02.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42">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21.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4">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43">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29.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3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75.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87">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3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16">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29.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391.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48.5">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3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43">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283.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56.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94.5">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81">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01.5">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94.5">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67.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174">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94.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08">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48.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94.5">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67.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67.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67.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21.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16">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43">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16">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4">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43">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4">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16">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189">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3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4">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7">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7">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6">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7">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7">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7">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08">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81">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175.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29.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0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67.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189">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75.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81">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62">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0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67.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21.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351">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37.5">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62">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08">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7">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7">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54">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58">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81">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7">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7">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0.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0.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0.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7">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7">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7">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7">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7">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0.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67.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08">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54">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67.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67.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1">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7">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29">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08">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94.5">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08">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21.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67.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1">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4">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14.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14.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14.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14.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14.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29">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29">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7">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7">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7">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7">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7">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7">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7">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7">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7">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7">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7">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15.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14.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6">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5.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7">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40.5">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54">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54">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0.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7">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7">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67.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6">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27">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0.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0.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0.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0.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0.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4">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4">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4">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0.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4">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4">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40.5">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4">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1">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81">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81">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81">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1">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1">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1">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1">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4">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4">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4">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4">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67.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67.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67.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67.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4">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4">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4">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4">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67.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67.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81">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54">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08">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67.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67.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4">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54">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4">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4">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54">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54">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4">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54">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7">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7">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7">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7">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0.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4">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7">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81">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7">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27">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81">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7">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0.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81">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customSheetViews>
    <customSheetView guid="{4BDF1A28-30D5-449D-B20E-D6C97EF9FAE1}" showAutoFilter="1">
      <selection activeCell="C174" sqref="C174"/>
      <pageMargins left="0.75" right="0.75" top="1" bottom="1" header="0.3" footer="0.3"/>
      <pageSetup paperSize="9" orientation="portrait"/>
      <autoFilter ref="B1:N1"/>
    </customSheetView>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98893d5f-232f-4f98-b444-edffba233996"/>
    <ds:schemaRef ds:uri="http://www.w3.org/XML/1998/namespace"/>
    <ds:schemaRef ds:uri="http://purl.org/dc/dcmitype/"/>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Zetterberg-Eriksson Paola</cp:lastModifiedBy>
  <cp:lastPrinted>2015-04-21T20:47:43Z</cp:lastPrinted>
  <dcterms:created xsi:type="dcterms:W3CDTF">2010-06-21T21:00:23Z</dcterms:created>
  <dcterms:modified xsi:type="dcterms:W3CDTF">2020-11-23T13:32:19Z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